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<sst xmlns="http://schemas.openxmlformats.org/spreadsheetml/2006/main" count="1897" uniqueCount="412">
  <si>
    <t>Наименование кода</t>
  </si>
  <si>
    <t>Сумма</t>
  </si>
  <si>
    <t>2016год</t>
  </si>
  <si>
    <t>2017год</t>
  </si>
  <si>
    <t xml:space="preserve">Расходы на  обеспечение функций муниципальных органов </t>
  </si>
  <si>
    <t xml:space="preserve">Муниципальная программа  МО  "Эффективное  муниципальное  управление" </t>
  </si>
  <si>
    <t>Муниципальная программа  МО "Социальная поддержка населения"</t>
  </si>
  <si>
    <t>Подпрограмма "Доступная среда"</t>
  </si>
  <si>
    <t>Муниципальная программа "Развитие  культуры"</t>
  </si>
  <si>
    <t>Подпрограмма "Развитие дошкольного образования"</t>
  </si>
  <si>
    <t>Подпрограмма "Развитие общего образования"</t>
  </si>
  <si>
    <t>Всего расходов</t>
  </si>
  <si>
    <t>Осуществление полномочий  Калининградской области  по определению перечня  должностных лиц,  уполномоченных составлять протоколы об административных  правонарушениях</t>
  </si>
  <si>
    <t xml:space="preserve">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 </t>
  </si>
  <si>
    <t>Расходы на уплату членских взносов в Ассоциацию муниципальных образований Калининградской области</t>
  </si>
  <si>
    <t>Проведение ремонта автомобильных дорог  общего пользования муниципального значения</t>
  </si>
  <si>
    <t xml:space="preserve">Муниципальная программа "Развитие жилищно-коммунального хозяйства " </t>
  </si>
  <si>
    <t>Проведение социально значимых мероприятий в сфере культуры</t>
  </si>
  <si>
    <t>Приложение №11</t>
  </si>
  <si>
    <t>к решению окружного Совета депутатов</t>
  </si>
  <si>
    <t>"О бюджете  МО "Зеленоградский городской округ" на 2016 год"</t>
  </si>
  <si>
    <t xml:space="preserve">Глава МО "Зеленоградский городской округ" </t>
  </si>
  <si>
    <t>Муниципальная программа МО "Развитие образования в муниципальном образовании Зеленоградский городской округ"</t>
  </si>
  <si>
    <t>Подпрограмма " Совершенствование мер  социальной поддержки  отдельных категория граждан"</t>
  </si>
  <si>
    <t>Предоставление   муниципальных гарантий  муниципальным служащим  в соответствии с Решением  районного Совет депутатов  от 28.02.2011г. № 63 "об утверждении Положения " О 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район"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</si>
  <si>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 вознаграждения приемным родителям и патронатным воспитателям</t>
  </si>
  <si>
    <t>Адаптация  учреждений   обслуживающих население  доступности для инвалидов.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</si>
  <si>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</si>
  <si>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</si>
  <si>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</si>
  <si>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</si>
  <si>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>Резервный фонд по предупреждению  и ликвидации последствий  чрезвычайных ситуаций  и стихийных бедствий  администрации МО "Зеленоградский городской округ"</t>
  </si>
  <si>
    <t xml:space="preserve">Осуществление переданных  полномочий Российской Федерации на государственную регистрацию актов гражданского состояния </t>
  </si>
  <si>
    <t>Предоставление ежемесячных выплат почетным гражданам  муниципального образования "Зеленоградский городской округ"  в соответствии решением районного Совета депутатов от 30.01.2004г. №304</t>
  </si>
  <si>
    <t xml:space="preserve">Предоставление срочной адресной помощи гражданам, оказавшимся в трудной жизненной ситуации, в соответствии с  постановлением администрации МО "Зеленоградский район" от 12.01.2011г. №10 "Об организации работ по оказанию адресной помощи населению "Зеленоградского района" </t>
  </si>
  <si>
    <t xml:space="preserve">Депутаты окружного Совета </t>
  </si>
  <si>
    <t>Непрограммные направления расходов</t>
  </si>
  <si>
    <t xml:space="preserve">Исполнение судебных актов  по обращению взыскания на средства бюджета городского округа </t>
  </si>
  <si>
    <t>0210070620</t>
  </si>
  <si>
    <t>Целевая статья расходов (ЦСР)</t>
  </si>
  <si>
    <t>Вид расходов  (ВР)</t>
  </si>
  <si>
    <t>тыс. руб.</t>
  </si>
  <si>
    <t>600</t>
  </si>
  <si>
    <t>Предоставление субсидий бюджетным, автономным  учреждениям  и иным некомерческим организациям</t>
  </si>
  <si>
    <t>0210001010</t>
  </si>
  <si>
    <t>0210000000</t>
  </si>
  <si>
    <t xml:space="preserve">Основное мероприятие "Профилактика  безнадзорности и правонарушений  несовершеннолетних" </t>
  </si>
  <si>
    <t>0300070720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</si>
  <si>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</si>
  <si>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</si>
  <si>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</si>
  <si>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</si>
  <si>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0300070670</t>
  </si>
  <si>
    <t>Основное мероприятие "Финансовое обеспечение  исполнительного органа  муниципальной власти  за счет переданных полномочий на руководство в  сфере социальной поддержки населения"</t>
  </si>
  <si>
    <t>Основное мероприятие "Обеспечению присмотра и ухода за детьми муниципальных дошкольных организаций "</t>
  </si>
  <si>
    <t>Основное  мероприятие "Обеспечение государственных гарантий  реализации прав на получение  бесплатного дошкольного образования  в муниципальных дошкольных образовательных организациях"</t>
  </si>
  <si>
    <t xml:space="preserve">Основное мероприятие "Обеспечение государственных гарантий  реализации прав на получение  бесплатного начального общего,  основного общего, среднего  общего образования в муниципальных общеобразовательных  организациях" </t>
  </si>
  <si>
    <t>0220000000</t>
  </si>
  <si>
    <t>Предоставление  государственных  услуг (выполнение  работ) по  начальному общему,  основному общему и среднему общему образованию</t>
  </si>
  <si>
    <t>Предоставление муниципальных услуг в части обеспечения начального общего, основного общего  и среднего общего   образования</t>
  </si>
  <si>
    <t xml:space="preserve">Предоставление питания льготных категорий обучающихся </t>
  </si>
  <si>
    <t>0221000000</t>
  </si>
  <si>
    <t>0221070620</t>
  </si>
  <si>
    <t>0221001010</t>
  </si>
  <si>
    <t>0221002010</t>
  </si>
  <si>
    <t>Основное мероприяти "Предоставление дополнительного образования"</t>
  </si>
  <si>
    <t>0222000000</t>
  </si>
  <si>
    <t>Предоставление муниципальных услуг  по дополнительному образованию</t>
  </si>
  <si>
    <t>0222001010</t>
  </si>
  <si>
    <t>Основное мероприятие "Финансовое обеспечение  исполнительного органа  муниципальной власти "</t>
  </si>
  <si>
    <t>0200001010</t>
  </si>
  <si>
    <t>800</t>
  </si>
  <si>
    <t>Иные бюджетные ассигновнаия</t>
  </si>
  <si>
    <t>Основное мероприятие "Проведение конкурсных  мероприятий, направленных на развитие профессионального мастерства педагогических работников"  "</t>
  </si>
  <si>
    <t>0200002010</t>
  </si>
  <si>
    <t>Проведение  мероприятий</t>
  </si>
  <si>
    <t xml:space="preserve">0200000000  </t>
  </si>
  <si>
    <t>0500000000</t>
  </si>
  <si>
    <t>Подпрограмма "Доступное и комфортное жилье"</t>
  </si>
  <si>
    <t>Основное мероприятие "Благоустройство территории  муниципального образования"</t>
  </si>
  <si>
    <t>0510000000</t>
  </si>
  <si>
    <t>Подпрограмма " Развитие системы социального обслуживания населения  и повышения качества  жизни   граждан  старшего поколения"</t>
  </si>
  <si>
    <t>0320000000</t>
  </si>
  <si>
    <t xml:space="preserve">Основное мероприятие"Социальное обслуживание граждан- получателей  социальных услуг" </t>
  </si>
  <si>
    <t>0320070710</t>
  </si>
  <si>
    <t>Субвенции на обеспечение полномочий Калининградской области  по социальному обслуживанию граждан пожилого возроста и инвалидов</t>
  </si>
  <si>
    <t>0300000000</t>
  </si>
  <si>
    <t xml:space="preserve">Подпрограмма "Совершенствование мер  социальной поддержки  детей и семей  с детьми" </t>
  </si>
  <si>
    <t>0330000000</t>
  </si>
  <si>
    <t>Основное мороприятие "Обеспечение социальной поддержки  детей и семей, имеющих детей"</t>
  </si>
  <si>
    <t>0330070640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</si>
  <si>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попечительства над несовершеннолетними детьми</t>
  </si>
  <si>
    <t>Обеспечение  исполнительного органа  муниципальной власти  за счет переданных полномочий на руководство по организации  и осуществлению опеки и попечительству над совершеннолетними   гражданами</t>
  </si>
  <si>
    <t>032070650</t>
  </si>
  <si>
    <t>Социальное обеспечение и иные выплаты населению</t>
  </si>
  <si>
    <t>0330070610</t>
  </si>
  <si>
    <t>300</t>
  </si>
  <si>
    <t>0511000000</t>
  </si>
  <si>
    <t xml:space="preserve">Муниципальная программа "Развитие сельского хозяйства" </t>
  </si>
  <si>
    <t>0600000000</t>
  </si>
  <si>
    <t>Субвенция на проведение всеросийской сельскохозяйственной переписи в 2016 году.</t>
  </si>
  <si>
    <t xml:space="preserve">Основное мероприятие "Обеспечение выполнение органами местного самоуправления  переданных государственных полномочий" </t>
  </si>
  <si>
    <t>0601000000</t>
  </si>
  <si>
    <t>0601070660</t>
  </si>
  <si>
    <t>06010R3910</t>
  </si>
  <si>
    <t>Обеспечение  исполнительного органа  муниципальной власти  за счет переданных полномочий на руководство по организации  работы комиссии по делам   несовершеннолетних  и защите их прав</t>
  </si>
  <si>
    <t>Обеспечение  исполнительного органа  муниципальной власти  за счет переданных полномочий руководство  в сфере социальной политики</t>
  </si>
  <si>
    <t>Обеспечение  исполнительного органа  муниципальной власти  за счет переданных полномочий в части  руководство в  сфере сельского хозяйства"</t>
  </si>
  <si>
    <t>Подпрограмма "Организация отдыха и оздоровления детей"</t>
  </si>
  <si>
    <t>Основное  мероприятие "Организация оздоровительного отдыха  и занятости детей"</t>
  </si>
  <si>
    <t>0340070120</t>
  </si>
  <si>
    <t>0340000000</t>
  </si>
  <si>
    <t>Основное  мероприятие " Материальное обеспечение  присяжных заседателей"</t>
  </si>
  <si>
    <t>0700000000</t>
  </si>
  <si>
    <t>0700051200</t>
  </si>
  <si>
    <t>0700059300</t>
  </si>
  <si>
    <t>Основное мероприятие "Государственная поддержка  сельского хозяйства  и регулирование рынков  сельскохозяйственной продукции"</t>
  </si>
  <si>
    <t>Подпрограмма " Поддержка  сельскохозяйственного производства"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</si>
  <si>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растениводства, переработки и реализации растениводства (Ф.Б.)                              </t>
  </si>
  <si>
    <t>0610000000</t>
  </si>
  <si>
    <t>0610050380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</si>
  <si>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растениводства, переработки и реализации растениводства (О.Б.)                              </t>
  </si>
  <si>
    <t>06100R0380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</si>
  <si>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растениводства (Ф.Б.)                           </t>
  </si>
  <si>
    <t>0610050390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</si>
  <si>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растениводства (0.Б.)                           </t>
  </si>
  <si>
    <t>06100R0390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</si>
  <si>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растениводства (Ф.Б.)</t>
  </si>
  <si>
    <t>0610050410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</si>
  <si>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растениводства (О.Б.)</t>
  </si>
  <si>
    <t>06100R410</t>
  </si>
  <si>
    <t>Субвенция бюджетам муниципальных образований в части оказание  поддержки  племенного животноводства (Ф.Б.)</t>
  </si>
  <si>
    <t>0610050420</t>
  </si>
  <si>
    <t>Субвенция бюджетам муниципальных образований в части оказание  поддержки  племенного животноводства (О.Б.)</t>
  </si>
  <si>
    <t>06100R420</t>
  </si>
  <si>
    <t>Субвенция бюджетам муниципальных образований в части субсидирования на 1 киллограмм  реализации  и (или)  отгруженного  на собственную переработку молока (Ф.Б.)</t>
  </si>
  <si>
    <t>0610050430</t>
  </si>
  <si>
    <t>Субвенция бюджетам муниципальных образований в части субсидирования на 1 киллограмм  реализации  и (или)  отгруженного  на собственную переработку молока (О.Б.)</t>
  </si>
  <si>
    <t>06100R0430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</si>
  <si>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(Ф.Б.)</t>
  </si>
  <si>
    <t>0610050470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</si>
  <si>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(О.Б.)</t>
  </si>
  <si>
    <t>06100R0470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</si>
  <si>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(Ф.Б.) </t>
  </si>
  <si>
    <t>0610050480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</si>
  <si>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(О.Б.) </t>
  </si>
  <si>
    <t>06100R0480</t>
  </si>
  <si>
    <t>Субвенция бюджетам муниципальных образований на возмещение  части процентной ставки по инвестиционным  кредитам (займам) на строительство и реконструкцию  объектов  мясного скотоводства  (Ф.Б.)</t>
  </si>
  <si>
    <t>0610050520</t>
  </si>
  <si>
    <t>Субвенция бюджетам муниципальных образований на  поддержку начинающих фермеров   (Ф.Б.)</t>
  </si>
  <si>
    <t>0610050530</t>
  </si>
  <si>
    <t>Субвенция бюджетам муниципальных образований на  поддержку начинающих фермеров (О.Б.)</t>
  </si>
  <si>
    <t>06100R0530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</si>
  <si>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малями формами хозяйствованиями (Ф.Б.) </t>
  </si>
  <si>
    <t>0610050550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</si>
  <si>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малями формами хозяйствованиями (О.Б.) </t>
  </si>
  <si>
    <t>06100R0550</t>
  </si>
  <si>
    <t>Субвенция бюджетам муниципальных образований на возмещение части  затрат  на строительство овцеводческих и козоводческих ферм и приобретение  племенного поголовья овец и коз (О.Б.)</t>
  </si>
  <si>
    <t>0610070680</t>
  </si>
  <si>
    <t>Субвенция бюджетам муниципальных образований на возмещение части  затрат  на строительство  и оснощение  тепличных комплексов (включая объекты  инфраструктуры)  для круглогодичного использования (О.Б.)</t>
  </si>
  <si>
    <t>0610070690</t>
  </si>
  <si>
    <t>Субвенция бюджетам муниципальных образований на  возмещение части затрат  сельскохозяйственных организаций, крестьянских (фермерских)  хозяйств и индивидуальных  предпринимателей,  осуществляющих  производство селскохозяйственной продукции, на  приобретение оборудования машин и механизмов для молочного скотоводства  (О.Б.)</t>
  </si>
  <si>
    <t>0610070750</t>
  </si>
  <si>
    <t>Субвенция бюджетам муниципальных образований на  возмещение части затрат при приобретении машин и оборудования  используемых  в растениводстве (О.Б.)</t>
  </si>
  <si>
    <t>0610070770</t>
  </si>
  <si>
    <t>Субвенция бюджетам муниципальных образований на  возмещение части затрат на содержание  коров молочного направления и  товарных хозяйств  (О.Б.)</t>
  </si>
  <si>
    <t>0610070780</t>
  </si>
  <si>
    <t>Субвенция бюджетам муниципальных образований на  возмещение части затрат на строительство, модернизацию и техническое оснащение свиноводческих комплексов полного цикла  боен  (О.Б.)</t>
  </si>
  <si>
    <t>0610070790</t>
  </si>
  <si>
    <t>Субвенция бюджетам муниципальных образований на  возмещение части затрат  при строительстве  (реконструкции)  реализации сельскохозяйственной продукции, логистических  и распределительных  центров по сбыту сельскохозяйственной продукции, включая объекты инфраструктуры (О.Б.)</t>
  </si>
  <si>
    <t>0610070840</t>
  </si>
  <si>
    <t>Субвенция бюджетам муниципальных образований на  возмещение части  процентной ставки  по инвестиционным кредитам  на развитие свиноводства  (О.Б.)</t>
  </si>
  <si>
    <t>0610070220</t>
  </si>
  <si>
    <t>Субвенция бюджетам муниципальных образований на  возмещение части   затрат  сельскохозяйственных  организаций, крестьянских (фермерских)  хозяйств на строительство, реконструкцию и модернизацию  птицеводческих   комплексов (О.Б.)</t>
  </si>
  <si>
    <t>0610070860</t>
  </si>
  <si>
    <t xml:space="preserve">Подпрограмма "Вовлечение в оборот земель сельскохозяйственного назначения на территории муниципального образования Зеленоградский городской округ"" </t>
  </si>
  <si>
    <t>Основное  мероприятия "Проведение культуртехнических работ"</t>
  </si>
  <si>
    <t>Субвенция бюджетам муниципальных образований на проведение мелиоративных и агрохимических мероприятий</t>
  </si>
  <si>
    <t>0620000000</t>
  </si>
  <si>
    <t>Основное мероприятия "Вовлечение в оборот неиспользуемой пашни"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</si>
  <si>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</si>
  <si>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0620100000</t>
  </si>
  <si>
    <t>0620170280</t>
  </si>
  <si>
    <t>0620200000</t>
  </si>
  <si>
    <t>0620270290</t>
  </si>
  <si>
    <t>Субвенции  бюджетам муниципальных образований на компенсацию части затрат   на проведение химических мер борьбы  с борьщевеком Сосновского</t>
  </si>
  <si>
    <t>0620170870</t>
  </si>
  <si>
    <t>0602001010</t>
  </si>
  <si>
    <t>Основное мероприятие "Возмещение части затрат на  обследование молока и молочной продукции  гражданам реализующим молоко"</t>
  </si>
  <si>
    <t xml:space="preserve">Субсидия на  возмещение части затрат на обследование молока и молочной продукции гражданам реализующим молоко                </t>
  </si>
  <si>
    <t>0603001010</t>
  </si>
  <si>
    <t>Субвенция бюджетам муниципальных образований на  возмещение части затрат на  вовлечение  и обработку  неиспользуемой пашни  (О.Б.)</t>
  </si>
  <si>
    <t>0620001010</t>
  </si>
  <si>
    <t>Подпрограмма "Развитие сельских территорий"</t>
  </si>
  <si>
    <t>Основное мероприятие "Развитие сельских территориий"</t>
  </si>
  <si>
    <t>Субвенции  гражданам на приобретение жилья на селе</t>
  </si>
  <si>
    <t>0630001010</t>
  </si>
  <si>
    <t>Основное мероприятие "Обеспечение главы муниципального образования "Зеленоградский городской округ"</t>
  </si>
  <si>
    <t>0100000000</t>
  </si>
  <si>
    <t>0101001010</t>
  </si>
  <si>
    <t>Основное мероприятие "Обеспечение главы администрации  муниципального образования "Зеленоградский городской округ"</t>
  </si>
  <si>
    <t>0102001010</t>
  </si>
  <si>
    <t>Глава администрации муниципального образования "Зеленограсдкий городской округ"</t>
  </si>
  <si>
    <t>Основное мероприятие "Финансове обеспечение исполнительных органов  муниципальной власти "</t>
  </si>
  <si>
    <t>Расходы на обеспечение  функций  муниципальных органов исполнительной власти</t>
  </si>
  <si>
    <t>0103001010</t>
  </si>
  <si>
    <t>Основное мероприятие "Финансове обеспечение казенных учреждений"</t>
  </si>
  <si>
    <t>0104001010</t>
  </si>
  <si>
    <t>Основное мероприятие "Финансирование расходов на участие в Ассоциации  муниципальных образований"</t>
  </si>
  <si>
    <t>0105001010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</si>
  <si>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</si>
  <si>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</si>
  <si>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</si>
  <si>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0801001010</t>
  </si>
  <si>
    <t>0802001010</t>
  </si>
  <si>
    <t>0701001010</t>
  </si>
  <si>
    <t>Основное мероприятие "Депутаты  окружного Совета"</t>
  </si>
  <si>
    <t>0702001010</t>
  </si>
  <si>
    <t>Муниципальная  программа "Безопасность"</t>
  </si>
  <si>
    <t xml:space="preserve">Основное мероприятие "Обеспечение  функционирования единой системы вызовов  экстренной оператинвной службы" </t>
  </si>
  <si>
    <t xml:space="preserve">Создание системы обеспечения вызовов  экмтренной оперативной службы по единому номеру "112" </t>
  </si>
  <si>
    <t>0900000000</t>
  </si>
  <si>
    <t>0901001010</t>
  </si>
  <si>
    <t>Основное мероприятие "Обеспечение противопожарных мероприятий на территории  городского округа"</t>
  </si>
  <si>
    <t>Предоставление  государственных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</si>
  <si>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0902001010</t>
  </si>
  <si>
    <t>0310000000</t>
  </si>
  <si>
    <t>Основное мероприятие "Обеспечение социальной поддержки  отдельных категорий граждан"</t>
  </si>
  <si>
    <t>03100П1010</t>
  </si>
  <si>
    <t>03100П2010</t>
  </si>
  <si>
    <t>03100П3010</t>
  </si>
  <si>
    <t>Обеспечение дополнительным питанием тубинфицированных  детей  в соотвествии с Постановлением ГЛ МО "Зеленоградский район"   от 13.02.2008г. №126</t>
  </si>
  <si>
    <t>Организация проведения мероприятий  посвященным праздничным датам</t>
  </si>
  <si>
    <t>Основное мероприятие " Финансовое обеспечение проведения праздничных мероприятий"</t>
  </si>
  <si>
    <t>0300001010</t>
  </si>
  <si>
    <t>Организация коек сестренского ухода в соотвествии с Постановлением ГЛ МО "Зеленоградский район"  от 12.03.2008г. №300</t>
  </si>
  <si>
    <t>03100П4010</t>
  </si>
  <si>
    <t>Расходы на выплату  поошрительной степендии  многодетным  семьям в соответствии с Решением районного Совета депутатов МО "Зеленоградский район" от 31.03.2008г. №168</t>
  </si>
  <si>
    <t>03100П5010</t>
  </si>
  <si>
    <t>Расходы на содержание  социальной квартиры для пожилых  граждан</t>
  </si>
  <si>
    <t>03100П6010</t>
  </si>
  <si>
    <t>Организация отдыха детей находящихся в трудной жизненной ситуации (О.Б.)</t>
  </si>
  <si>
    <t>Организация отдыха детей находящихся в трудной жизненной ситуации (М.Б.)</t>
  </si>
  <si>
    <t>0340001010</t>
  </si>
  <si>
    <t>Организация проведения общественных работ (М.Б.)</t>
  </si>
  <si>
    <t>0340002010</t>
  </si>
  <si>
    <t>Основные мероприятия" Обеспечение доступности  инвалидов  для посещения муниципальных учреждений"</t>
  </si>
  <si>
    <t>0350001010</t>
  </si>
  <si>
    <t xml:space="preserve">Подпрограмма "Доступное и комфортное жилье" </t>
  </si>
  <si>
    <t xml:space="preserve">Основные меропниятия " Обеспечение жильем молодым  гражданам" </t>
  </si>
  <si>
    <t>0360001010</t>
  </si>
  <si>
    <t>Мероприятия по организации  обеспечению жильем молодых граждан</t>
  </si>
  <si>
    <t>Основное мероприятие " 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</si>
  <si>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 (оказание услуг)  библиотек</t>
  </si>
  <si>
    <t>0400000000</t>
  </si>
  <si>
    <t>Основное  мероприятие "Проведение культурно-просветительных мероприятий"</t>
  </si>
  <si>
    <t>0400002010</t>
  </si>
  <si>
    <t>0400001010</t>
  </si>
  <si>
    <t>Расходы на обеспечение деятельности  (оказание услуг)   учреждений культуры</t>
  </si>
  <si>
    <t xml:space="preserve">Основное мероприятие "Осуществление   организации по  экспозиции музейных коллекций" </t>
  </si>
  <si>
    <t>Расходы на обеспечение деятельности (оказание услуг)    учреждений музея</t>
  </si>
  <si>
    <t>0400003010</t>
  </si>
  <si>
    <t>Основное мероприятие "Проведение культурно- просветительных  мероприятий"</t>
  </si>
  <si>
    <t>0400004010</t>
  </si>
  <si>
    <t>Осуществление мероприятий по благоустройству территории муниципального образования</t>
  </si>
  <si>
    <t>0511001010</t>
  </si>
  <si>
    <t xml:space="preserve">Осуществление расходов за ливневые стоки </t>
  </si>
  <si>
    <t>Основное мероприятие "Оплата капитального ремонта жилого фонда"</t>
  </si>
  <si>
    <t>0512000000</t>
  </si>
  <si>
    <t>0512070730</t>
  </si>
  <si>
    <t>0512001010</t>
  </si>
  <si>
    <t>0512002010</t>
  </si>
  <si>
    <t>Подпрограмма "Капитальный ремонт дорог общего  пользования"</t>
  </si>
  <si>
    <t>Осуществление мероприятий "Проведение работ по  капитальному ремонту дорог общего пользования"</t>
  </si>
  <si>
    <t>0520000000</t>
  </si>
  <si>
    <t>0520001010</t>
  </si>
  <si>
    <t>0530000000</t>
  </si>
  <si>
    <t>Осуществление мероприятий "Развитие коммунального хозяйства"</t>
  </si>
  <si>
    <t>0530001010</t>
  </si>
  <si>
    <t>Развитие коммунального хозяйства</t>
  </si>
  <si>
    <t xml:space="preserve">Расходы на обеспечение  деятельности  казённых учреждений </t>
  </si>
  <si>
    <t>Основное мероприятие "Финансове обеспечение многофункционального центра"</t>
  </si>
  <si>
    <t>Основное мероприятие "Проведение спортивно-массовых мероприятий"</t>
  </si>
  <si>
    <t>Организация и проведение спортивно-массовых мероприятий</t>
  </si>
  <si>
    <t>0400005010</t>
  </si>
  <si>
    <t>Муниципальная программа "Модернизация экономики"</t>
  </si>
  <si>
    <t xml:space="preserve">Основное мероприятие Организация  и проведение работ  по государственной кадастровой оценки" </t>
  </si>
  <si>
    <t xml:space="preserve">Организация  и проведение работ  по государственной кадастровой оценки </t>
  </si>
  <si>
    <t>1000000000</t>
  </si>
  <si>
    <t>1000001010</t>
  </si>
  <si>
    <t xml:space="preserve">Осуществление ежемесечных платежей за капитальный ремонт муниципальных квартиры </t>
  </si>
  <si>
    <t xml:space="preserve">Подпрограмма "Содержание и развитие коммунального хозяйства" </t>
  </si>
  <si>
    <t>Основное мероприятие "Обеспечение  документами территориального планировнаия  для размещение объектов муниципаального значения"</t>
  </si>
  <si>
    <t>Организация работы по формировнаию генерального плана  территории муниципального образовнаия</t>
  </si>
  <si>
    <t>1000002010</t>
  </si>
  <si>
    <t>Основное мероприятие "Определение границ муниципального образования в установленном порядке"</t>
  </si>
  <si>
    <t>Организация работ по межеванию  земельных участков</t>
  </si>
  <si>
    <t>1000003010</t>
  </si>
  <si>
    <t>9900001010</t>
  </si>
  <si>
    <t>Основное мероприятие "Мероприятия по обеспечению  массового информирования жителей муниципального образования"</t>
  </si>
  <si>
    <t>Размещение информационных материалов  с целью  информирования граждан  о вопросах социально-экономичесского развития  муниципального образования"</t>
  </si>
  <si>
    <t>0703001010</t>
  </si>
  <si>
    <t>9900002010</t>
  </si>
  <si>
    <t xml:space="preserve">Резервные фонды </t>
  </si>
  <si>
    <t>9900002110</t>
  </si>
  <si>
    <t>9900002210</t>
  </si>
  <si>
    <t>Транспортное обслуживание население</t>
  </si>
  <si>
    <t>1000004010</t>
  </si>
  <si>
    <t>Основное мероприятие " Организация транспортного обслуживания населения"</t>
  </si>
  <si>
    <t>Основное мероприятие "Повышение эффективности работы  организационных механизмов поддержки малого бизнеса"</t>
  </si>
  <si>
    <t>Обеспечение поддержки юридических лиц работующих в сфере малого бизнеса</t>
  </si>
  <si>
    <t>1000005010</t>
  </si>
  <si>
    <t xml:space="preserve">Адреснресый инвестиционный перечень объектов  капитального вложения в объекты муниципальной собственности </t>
  </si>
  <si>
    <t>Капитальные вложения в объекты муниципальной собственности</t>
  </si>
  <si>
    <t>9900003010</t>
  </si>
  <si>
    <t>400</t>
  </si>
  <si>
    <t>Выплата выходного пособия работкам поселений в связи с ликвидацией в соответсивии с  Законом  Калининградской области  от   №420</t>
  </si>
  <si>
    <t>9900004010</t>
  </si>
  <si>
    <t>0320070000</t>
  </si>
  <si>
    <t>Главный распорядитель средств</t>
  </si>
  <si>
    <t>Раздел</t>
  </si>
  <si>
    <t>Подраздел</t>
  </si>
  <si>
    <t>Администрация миниципального образования "Зеленоградский городской округ"</t>
  </si>
  <si>
    <t>01</t>
  </si>
  <si>
    <t>04</t>
  </si>
  <si>
    <t>211</t>
  </si>
  <si>
    <t>Управление образования администрации муниципального образования "Зеленоградский  городской округ"</t>
  </si>
  <si>
    <t>10</t>
  </si>
  <si>
    <t>00</t>
  </si>
  <si>
    <t>06</t>
  </si>
  <si>
    <t>03</t>
  </si>
  <si>
    <t>Приложение 5</t>
  </si>
  <si>
    <t>622</t>
  </si>
  <si>
    <t>07</t>
  </si>
  <si>
    <t>09</t>
  </si>
  <si>
    <t>02</t>
  </si>
  <si>
    <t>13</t>
  </si>
  <si>
    <t>684</t>
  </si>
  <si>
    <t>685</t>
  </si>
  <si>
    <t>08</t>
  </si>
  <si>
    <t>11</t>
  </si>
  <si>
    <t>05</t>
  </si>
  <si>
    <t>217</t>
  </si>
  <si>
    <t>210</t>
  </si>
  <si>
    <t>12</t>
  </si>
  <si>
    <t>213</t>
  </si>
  <si>
    <t>Организация отдыха детей всех групп здоровья в лагерях различных типов (О.Б.)</t>
  </si>
  <si>
    <t>0340071140</t>
  </si>
  <si>
    <t>Обеспечение жильем молодых семей  (О.Б.)</t>
  </si>
  <si>
    <t>03600R0200</t>
  </si>
  <si>
    <t>Общегосударственные вопроы</t>
  </si>
  <si>
    <t>Социальная политика</t>
  </si>
  <si>
    <t xml:space="preserve">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</si>
  <si>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Другие общегосударственные вопросы</t>
  </si>
  <si>
    <t>КУЛЬТУРА, КИНЕМАТОГРАФИЯ</t>
  </si>
  <si>
    <t>ЖИЛИЩНО-КОММУНАЛЬНОЕ ХОЗЯЙСТВО</t>
  </si>
  <si>
    <t>НАЦИОНАЛЬНАЯ ЭКОНОМИКА</t>
  </si>
  <si>
    <t>СРЕДСТВА МАССОВОЙ ИНФОРМАЦИИ</t>
  </si>
  <si>
    <t>Муниципальное казенное предприятие "Служба заказчика Зеленоградского района"</t>
  </si>
  <si>
    <t>Муниципальное казенное предприятие "Многофункциональный центр  предоставления  государственных и  муниципальных услуг МО "Зеленограсдкий район"</t>
  </si>
  <si>
    <t>Образование</t>
  </si>
  <si>
    <t>СПОРТ</t>
  </si>
  <si>
    <t>Управление сельского хозяйства  администрации муниципального образования</t>
  </si>
  <si>
    <t>Окружной Совет депутатов МО "Зеленоградский городской округ"</t>
  </si>
  <si>
    <t>Комитет по финансам и бюджету администрации МО "Зеленоградский  городской округ"</t>
  </si>
  <si>
    <t>Устойчивое развитие сельских территорий (О.Б.)</t>
  </si>
  <si>
    <t>Проедоставление  социальных выплат на строительство (приобретение) жилья граждан, проживающих нв сельской местности, в том числе молодых семей и молодых специалистов (О.Б.)</t>
  </si>
  <si>
    <t>06300R0180</t>
  </si>
  <si>
    <t>Проведение капитального ремонта многоквартирных домов (О.Б.)</t>
  </si>
  <si>
    <t>05110071350</t>
  </si>
  <si>
    <t>Субсидии на решение вопросов местного значения в сфере жилищно-коммунального хозяйства (О.Б.)</t>
  </si>
  <si>
    <t>05300071120</t>
  </si>
  <si>
    <t>Содержание морских пляжей  в границах муниципального образовнаия</t>
  </si>
  <si>
    <t>0512071380</t>
  </si>
  <si>
    <t>Субсидии на поддержку муниципальных газет (О.Б.)</t>
  </si>
  <si>
    <t>0703071250</t>
  </si>
  <si>
    <t>Утвержденные  ассигнований</t>
  </si>
  <si>
    <t>Изменения</t>
  </si>
  <si>
    <t>Уточненные ассигнования</t>
  </si>
  <si>
    <t>Организация  бесплатной перевозки  обучающихся  в муниципальных  образовательных учреждениях</t>
  </si>
  <si>
    <t>0221071010</t>
  </si>
  <si>
    <t>Теплогенераторская на природном газе МАОУ ООШ по ул. Школьной д.1А в п. Грачевка Зеленоградского района</t>
  </si>
  <si>
    <t>0221ИО9394</t>
  </si>
  <si>
    <t>Обеспечение жильем молодых семей  (Ф.Б.)</t>
  </si>
  <si>
    <t>0360050200</t>
  </si>
  <si>
    <t>0360000000</t>
  </si>
  <si>
    <t xml:space="preserve">Строительство 153-квартирного 9-тиэтажного жилого дома по ул. Окружной в г. Зеленоградске </t>
  </si>
  <si>
    <t>05ИБ094016</t>
  </si>
  <si>
    <t>Газоснабжение квартала жилых жомов, нрасположенных в границах улиц 1-й Заречный переулок, 2-й Заречный переулок в п. Вишневое г. Зеленоградска</t>
  </si>
  <si>
    <t>053И0О9624</t>
  </si>
  <si>
    <t>Строительство распределительных газопроводов  высокого и низкого давления  в жилых домах пос. Холмогоровка</t>
  </si>
  <si>
    <t>053И0О9634</t>
  </si>
  <si>
    <t>Межпоселковый газопровод  от АГРС г. Зеленоградска, к п. Холмы, Безымянка, Надеждено-Луговское к индивидуальному парку Храброво</t>
  </si>
  <si>
    <t>053И450990</t>
  </si>
  <si>
    <t>Разработка проектной  и рабочей документации  по объекту "Газификация пос. Кострово, Логвино, Зеленоградского района"</t>
  </si>
  <si>
    <t>053ИО94009</t>
  </si>
  <si>
    <t>Разработка проектной документации по объекту "Распределительные газопроводы и газопроводы-вводы к жилым домам расположенным в п. Красноторовка, п. Охотное, п. Майское, п. Янтаровка, п. Априслово Зеленоградского района"</t>
  </si>
  <si>
    <t>053ИО94011</t>
  </si>
  <si>
    <t>ОБРАЗОВАНИЕ</t>
  </si>
  <si>
    <t>Жилищно-коммунальное хозяйство</t>
  </si>
  <si>
    <t>686</t>
  </si>
  <si>
    <t>Основное мероприятие "Осуществление мероприятий по благоустройству территории муниципального образования"</t>
  </si>
  <si>
    <t>0512003010</t>
  </si>
  <si>
    <t>Распределение бюджетных ассигнований  бюджета городского округа по программам МО "Зеленоградский городской округ" и непрограммным  направлениям                                                        расходов бюджета городского округа на 2016 год."</t>
  </si>
  <si>
    <t>Муниципальное казенное учреждение  "Плантаже"                                                                 МО "Зеленограсдкий городской округ"</t>
  </si>
  <si>
    <t xml:space="preserve"> </t>
  </si>
  <si>
    <t>Приложение № 2</t>
  </si>
  <si>
    <t xml:space="preserve"> МО "Зеленоградский городской округ"</t>
  </si>
  <si>
    <t>О внесении изменений и дополнений в решение окружного Совета депутатов  МО "Зеленоградский городской округ"  от 16 декабря 2015 года №319 " О бюджете муниципального образовнаия "Зеленоградский городской округ" на 2016 год"</t>
  </si>
  <si>
    <t>от 15 июня 2016 года №67</t>
  </si>
  <si>
    <t>МО "Зеленоградский городской округ"</t>
  </si>
  <si>
    <t xml:space="preserve"> от 16 декабря  2016г. №319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</si>
</sst>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6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 wrapText="1"/>
    </xf>
    <xf numFmtId="49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49" fontId="2" fillId="36" borderId="14" xfId="0" applyNumberFormat="1" applyFont="1" applyFill="1" applyBorder="1" applyAlignment="1">
      <alignment horizontal="center" wrapText="1"/>
    </xf>
    <xf numFmtId="49" fontId="2" fillId="36" borderId="14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2" fillId="36" borderId="10" xfId="0" applyNumberFormat="1" applyFont="1" applyFill="1" applyBorder="1" applyAlignment="1">
      <alignment horizontal="center" wrapText="1"/>
    </xf>
    <xf numFmtId="49" fontId="2" fillId="36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/>
    </xf>
    <xf numFmtId="49" fontId="2" fillId="35" borderId="14" xfId="0" applyNumberFormat="1" applyFont="1" applyFill="1" applyBorder="1" applyAlignment="1">
      <alignment horizontal="center" wrapText="1"/>
    </xf>
    <xf numFmtId="49" fontId="2" fillId="35" borderId="14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8"/>
  <sheetViews>
    <sheetView tabSelected="1" zoomScale="85" zoomScaleNormal="85" zoomScalePageLayoutView="0" workbookViewId="0" topLeftCell="A1">
      <selection activeCell="C11" sqref="C11:M11"/>
    </sheetView>
  </sheetViews>
  <sheetFormatPr defaultColWidth="9.140625" defaultRowHeight="12.75"/>
  <cols>
    <col min="1" max="1" width="0.71875" style="0" customWidth="1"/>
    <col min="2" max="2" width="46.140625" style="0" customWidth="1"/>
    <col min="3" max="4" width="8.140625" style="64" customWidth="1"/>
    <col min="5" max="5" width="6.28125" style="64" customWidth="1"/>
    <col min="6" max="6" width="12.8515625" style="1" customWidth="1"/>
    <col min="7" max="7" width="7.28125" style="1" customWidth="1"/>
    <col min="8" max="8" width="11.140625" style="0" hidden="1" customWidth="1"/>
    <col min="9" max="9" width="12.140625" style="0" hidden="1" customWidth="1"/>
    <col min="10" max="10" width="1.57421875" style="0" hidden="1" customWidth="1"/>
    <col min="11" max="11" width="8.8515625" style="0" hidden="1" customWidth="1"/>
    <col min="12" max="12" width="12.140625" style="0" hidden="1" customWidth="1"/>
    <col min="13" max="13" width="16.140625" style="0" customWidth="1"/>
  </cols>
  <sheetData>
    <row r="2" spans="2:13" ht="12.75">
      <c r="B2" t="s">
        <v>405</v>
      </c>
      <c r="C2" s="122" t="s">
        <v>406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3:13" ht="13.5" customHeight="1">
      <c r="C3" s="123" t="s">
        <v>19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3:13" ht="17.25" customHeight="1">
      <c r="C4" s="123" t="s">
        <v>407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3:13" ht="54.75" customHeight="1">
      <c r="C5" s="124" t="s">
        <v>408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7:10" ht="12.75">
      <c r="G6" s="1" t="s">
        <v>409</v>
      </c>
      <c r="I6" s="113" t="s">
        <v>18</v>
      </c>
      <c r="J6" s="113"/>
    </row>
    <row r="7" spans="2:13" ht="12.75">
      <c r="B7" s="125" t="s">
        <v>331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2:13" ht="12.75">
      <c r="B8" s="126" t="s">
        <v>19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2:13" ht="12.75">
      <c r="B9" s="126" t="s">
        <v>410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2:13" ht="12.75">
      <c r="B10" s="126" t="s">
        <v>20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3:13" ht="12.75">
      <c r="C11" s="123" t="s">
        <v>411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6:13" ht="12.75">
      <c r="F12" s="25"/>
      <c r="G12" s="25"/>
      <c r="H12" s="25"/>
      <c r="I12" s="25"/>
      <c r="J12" s="25"/>
      <c r="L12" s="25"/>
      <c r="M12" s="25"/>
    </row>
    <row r="13" spans="2:13" ht="46.5" customHeight="1">
      <c r="B13" s="116" t="s">
        <v>403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7:13" ht="12.75">
      <c r="G14" s="115" t="s">
        <v>41</v>
      </c>
      <c r="H14" s="115"/>
      <c r="I14" s="115"/>
      <c r="J14" s="115"/>
      <c r="K14" s="115"/>
      <c r="L14" s="115"/>
      <c r="M14" s="115"/>
    </row>
    <row r="15" spans="2:13" ht="15.75">
      <c r="B15" s="117" t="s">
        <v>0</v>
      </c>
      <c r="C15" s="118" t="s">
        <v>319</v>
      </c>
      <c r="D15" s="120" t="s">
        <v>320</v>
      </c>
      <c r="E15" s="118" t="s">
        <v>321</v>
      </c>
      <c r="F15" s="118" t="s">
        <v>39</v>
      </c>
      <c r="G15" s="118" t="s">
        <v>40</v>
      </c>
      <c r="H15" s="117" t="s">
        <v>1</v>
      </c>
      <c r="I15" s="117"/>
      <c r="J15" s="117"/>
      <c r="M15" s="114" t="s">
        <v>378</v>
      </c>
    </row>
    <row r="16" spans="2:13" ht="66.75" customHeight="1">
      <c r="B16" s="117"/>
      <c r="C16" s="119"/>
      <c r="D16" s="121"/>
      <c r="E16" s="119"/>
      <c r="F16" s="119"/>
      <c r="G16" s="119"/>
      <c r="H16" s="10" t="s">
        <v>376</v>
      </c>
      <c r="I16" s="4" t="s">
        <v>2</v>
      </c>
      <c r="J16" s="4" t="s">
        <v>3</v>
      </c>
      <c r="L16" s="112" t="s">
        <v>377</v>
      </c>
      <c r="M16" s="114"/>
    </row>
    <row r="17" spans="2:13" ht="48.75" customHeight="1">
      <c r="B17" s="63" t="s">
        <v>322</v>
      </c>
      <c r="C17" s="101">
        <v>211</v>
      </c>
      <c r="D17" s="102"/>
      <c r="E17" s="101"/>
      <c r="F17" s="101"/>
      <c r="G17" s="101"/>
      <c r="H17" s="103">
        <f>H18+H122+H111+H72+H64+H183</f>
        <v>235398.86000000002</v>
      </c>
      <c r="I17" s="4"/>
      <c r="J17" s="4"/>
      <c r="L17" s="103">
        <f>L18+L122+L111+L72+L64+L183+L108</f>
        <v>43895.88999999999</v>
      </c>
      <c r="M17" s="103">
        <f>M18+M122+M111+M72+M64+M183+M108</f>
        <v>280345.87000000005</v>
      </c>
    </row>
    <row r="18" spans="2:13" ht="48.75" customHeight="1">
      <c r="B18" s="90" t="s">
        <v>350</v>
      </c>
      <c r="C18" s="91" t="s">
        <v>325</v>
      </c>
      <c r="D18" s="92" t="s">
        <v>323</v>
      </c>
      <c r="E18" s="91"/>
      <c r="F18" s="91"/>
      <c r="G18" s="91"/>
      <c r="H18" s="93">
        <f>H19+H24+H27+H32</f>
        <v>62755.24</v>
      </c>
      <c r="I18" s="4"/>
      <c r="J18" s="4"/>
      <c r="L18" s="93">
        <f>L19+L24+L27+L32</f>
        <v>9060</v>
      </c>
      <c r="M18" s="93">
        <f>M19+M24+M27+M32</f>
        <v>71815.23999999999</v>
      </c>
    </row>
    <row r="19" spans="2:13" ht="70.5" customHeight="1">
      <c r="B19" s="97" t="s">
        <v>352</v>
      </c>
      <c r="C19" s="98" t="s">
        <v>325</v>
      </c>
      <c r="D19" s="99" t="s">
        <v>323</v>
      </c>
      <c r="E19" s="98" t="s">
        <v>335</v>
      </c>
      <c r="F19" s="98"/>
      <c r="G19" s="98"/>
      <c r="H19" s="62">
        <f>H20</f>
        <v>1434.48</v>
      </c>
      <c r="I19" s="4"/>
      <c r="J19" s="4"/>
      <c r="L19" s="62">
        <f aca="true" t="shared" si="0" ref="L19:M22">L20</f>
        <v>0</v>
      </c>
      <c r="M19" s="62">
        <f t="shared" si="0"/>
        <v>1434.48</v>
      </c>
    </row>
    <row r="20" spans="2:13" ht="47.25">
      <c r="B20" s="58" t="s">
        <v>5</v>
      </c>
      <c r="C20" s="65">
        <v>211</v>
      </c>
      <c r="D20" s="65" t="s">
        <v>323</v>
      </c>
      <c r="E20" s="65" t="s">
        <v>335</v>
      </c>
      <c r="F20" s="61" t="s">
        <v>198</v>
      </c>
      <c r="G20" s="61"/>
      <c r="H20" s="62">
        <f>H21</f>
        <v>1434.48</v>
      </c>
      <c r="I20" s="6">
        <f>I21</f>
        <v>40435.4</v>
      </c>
      <c r="J20" s="6">
        <f>J21</f>
        <v>40435.4</v>
      </c>
      <c r="L20" s="62">
        <f t="shared" si="0"/>
        <v>0</v>
      </c>
      <c r="M20" s="62">
        <f t="shared" si="0"/>
        <v>1434.48</v>
      </c>
    </row>
    <row r="21" spans="2:13" ht="47.25">
      <c r="B21" s="27" t="s">
        <v>197</v>
      </c>
      <c r="C21" s="66" t="s">
        <v>325</v>
      </c>
      <c r="D21" s="66" t="s">
        <v>323</v>
      </c>
      <c r="E21" s="66" t="s">
        <v>335</v>
      </c>
      <c r="F21" s="28" t="s">
        <v>199</v>
      </c>
      <c r="G21" s="28"/>
      <c r="H21" s="29">
        <f>H22</f>
        <v>1434.48</v>
      </c>
      <c r="I21" s="9">
        <f>SUM(I22:I206)</f>
        <v>40435.4</v>
      </c>
      <c r="J21" s="9">
        <f>SUM(J22:J206)</f>
        <v>40435.4</v>
      </c>
      <c r="L21" s="29">
        <f t="shared" si="0"/>
        <v>0</v>
      </c>
      <c r="M21" s="29">
        <f t="shared" si="0"/>
        <v>1434.48</v>
      </c>
    </row>
    <row r="22" spans="2:13" ht="15.75">
      <c r="B22" s="10" t="s">
        <v>21</v>
      </c>
      <c r="C22" s="67" t="s">
        <v>325</v>
      </c>
      <c r="D22" s="67" t="s">
        <v>323</v>
      </c>
      <c r="E22" s="67" t="s">
        <v>335</v>
      </c>
      <c r="F22" s="11" t="s">
        <v>199</v>
      </c>
      <c r="G22" s="11"/>
      <c r="H22" s="4">
        <f>H23</f>
        <v>1434.48</v>
      </c>
      <c r="I22" s="4">
        <v>1257.93</v>
      </c>
      <c r="J22" s="4">
        <v>1257.93</v>
      </c>
      <c r="L22" s="4">
        <f t="shared" si="0"/>
        <v>0</v>
      </c>
      <c r="M22" s="4">
        <f t="shared" si="0"/>
        <v>1434.48</v>
      </c>
    </row>
    <row r="23" spans="2:13" ht="94.5">
      <c r="B23" s="10" t="s">
        <v>48</v>
      </c>
      <c r="C23" s="67" t="s">
        <v>325</v>
      </c>
      <c r="D23" s="67" t="s">
        <v>323</v>
      </c>
      <c r="E23" s="67" t="s">
        <v>335</v>
      </c>
      <c r="F23" s="11" t="s">
        <v>199</v>
      </c>
      <c r="G23" s="11" t="s">
        <v>49</v>
      </c>
      <c r="H23" s="4">
        <v>1434.48</v>
      </c>
      <c r="I23" s="4"/>
      <c r="J23" s="4"/>
      <c r="L23" s="4"/>
      <c r="M23" s="4">
        <v>1434.48</v>
      </c>
    </row>
    <row r="24" spans="2:13" ht="54.75" customHeight="1">
      <c r="B24" s="27" t="s">
        <v>200</v>
      </c>
      <c r="C24" s="66" t="s">
        <v>325</v>
      </c>
      <c r="D24" s="66" t="s">
        <v>323</v>
      </c>
      <c r="E24" s="66" t="s">
        <v>324</v>
      </c>
      <c r="F24" s="28" t="s">
        <v>201</v>
      </c>
      <c r="G24" s="28"/>
      <c r="H24" s="29">
        <f>H25</f>
        <v>1223.1</v>
      </c>
      <c r="I24" s="4">
        <v>26319.47</v>
      </c>
      <c r="J24" s="4">
        <v>26319.47</v>
      </c>
      <c r="L24" s="29">
        <f>L25</f>
        <v>0</v>
      </c>
      <c r="M24" s="29">
        <f>M25</f>
        <v>1223.1</v>
      </c>
    </row>
    <row r="25" spans="2:13" ht="27" customHeight="1">
      <c r="B25" s="10" t="s">
        <v>202</v>
      </c>
      <c r="C25" s="67" t="s">
        <v>325</v>
      </c>
      <c r="D25" s="67" t="s">
        <v>323</v>
      </c>
      <c r="E25" s="67" t="s">
        <v>324</v>
      </c>
      <c r="F25" s="11" t="s">
        <v>201</v>
      </c>
      <c r="G25" s="11"/>
      <c r="H25" s="4">
        <f>H26</f>
        <v>1223.1</v>
      </c>
      <c r="I25" s="4">
        <v>11309.52</v>
      </c>
      <c r="J25" s="4">
        <v>11309.52</v>
      </c>
      <c r="L25" s="4">
        <f>L26</f>
        <v>0</v>
      </c>
      <c r="M25" s="4">
        <f>M26</f>
        <v>1223.1</v>
      </c>
    </row>
    <row r="26" spans="2:13" ht="99.75" customHeight="1">
      <c r="B26" s="10" t="s">
        <v>48</v>
      </c>
      <c r="C26" s="67" t="s">
        <v>325</v>
      </c>
      <c r="D26" s="67" t="s">
        <v>323</v>
      </c>
      <c r="E26" s="67" t="s">
        <v>324</v>
      </c>
      <c r="F26" s="11" t="s">
        <v>201</v>
      </c>
      <c r="G26" s="11" t="s">
        <v>49</v>
      </c>
      <c r="H26" s="4">
        <v>1223.1</v>
      </c>
      <c r="I26" s="4">
        <v>1548.48</v>
      </c>
      <c r="J26" s="4">
        <v>1548.48</v>
      </c>
      <c r="L26" s="4"/>
      <c r="M26" s="4">
        <v>1223.1</v>
      </c>
    </row>
    <row r="27" spans="2:13" ht="47.25">
      <c r="B27" s="27" t="s">
        <v>203</v>
      </c>
      <c r="C27" s="66" t="s">
        <v>325</v>
      </c>
      <c r="D27" s="66" t="s">
        <v>323</v>
      </c>
      <c r="E27" s="66" t="s">
        <v>324</v>
      </c>
      <c r="F27" s="28" t="s">
        <v>205</v>
      </c>
      <c r="G27" s="28"/>
      <c r="H27" s="29">
        <f>H28</f>
        <v>44561.159999999996</v>
      </c>
      <c r="I27" s="4"/>
      <c r="J27" s="4"/>
      <c r="L27" s="29">
        <f>L28</f>
        <v>9048</v>
      </c>
      <c r="M27" s="29">
        <f>M28</f>
        <v>53609.159999999996</v>
      </c>
    </row>
    <row r="28" spans="2:13" ht="36" customHeight="1">
      <c r="B28" s="56" t="s">
        <v>204</v>
      </c>
      <c r="C28" s="70" t="s">
        <v>325</v>
      </c>
      <c r="D28" s="70" t="s">
        <v>323</v>
      </c>
      <c r="E28" s="70" t="s">
        <v>324</v>
      </c>
      <c r="F28" s="49" t="s">
        <v>205</v>
      </c>
      <c r="G28" s="49"/>
      <c r="H28" s="48">
        <f>H29+H30+H31</f>
        <v>44561.159999999996</v>
      </c>
      <c r="I28" s="4"/>
      <c r="J28" s="4"/>
      <c r="L28" s="48">
        <f>L29+L30+L31</f>
        <v>9048</v>
      </c>
      <c r="M28" s="48">
        <f>M29+M30+M31</f>
        <v>53609.159999999996</v>
      </c>
    </row>
    <row r="29" spans="2:13" ht="94.5">
      <c r="B29" s="10" t="s">
        <v>48</v>
      </c>
      <c r="C29" s="67" t="s">
        <v>325</v>
      </c>
      <c r="D29" s="67" t="s">
        <v>323</v>
      </c>
      <c r="E29" s="67" t="s">
        <v>324</v>
      </c>
      <c r="F29" s="11" t="s">
        <v>205</v>
      </c>
      <c r="G29" s="11" t="s">
        <v>49</v>
      </c>
      <c r="H29" s="4">
        <f>31063+6887.1</f>
        <v>37950.1</v>
      </c>
      <c r="I29" s="4"/>
      <c r="J29" s="4"/>
      <c r="L29" s="4">
        <v>6847</v>
      </c>
      <c r="M29" s="4">
        <f>31063+6887.1+L29</f>
        <v>44797.1</v>
      </c>
    </row>
    <row r="30" spans="2:13" ht="31.5">
      <c r="B30" s="10" t="s">
        <v>50</v>
      </c>
      <c r="C30" s="67" t="s">
        <v>325</v>
      </c>
      <c r="D30" s="67" t="s">
        <v>323</v>
      </c>
      <c r="E30" s="67" t="s">
        <v>324</v>
      </c>
      <c r="F30" s="11" t="s">
        <v>205</v>
      </c>
      <c r="G30" s="11" t="s">
        <v>51</v>
      </c>
      <c r="H30" s="4">
        <f>5080.46+1485.6</f>
        <v>6566.0599999999995</v>
      </c>
      <c r="I30" s="4"/>
      <c r="J30" s="4"/>
      <c r="L30" s="4">
        <v>2201</v>
      </c>
      <c r="M30" s="4">
        <f>5080.46+1485.6+L30</f>
        <v>8767.06</v>
      </c>
    </row>
    <row r="31" spans="2:13" ht="15.75">
      <c r="B31" s="10" t="s">
        <v>72</v>
      </c>
      <c r="C31" s="67" t="s">
        <v>325</v>
      </c>
      <c r="D31" s="67" t="s">
        <v>323</v>
      </c>
      <c r="E31" s="67" t="s">
        <v>324</v>
      </c>
      <c r="F31" s="11" t="s">
        <v>205</v>
      </c>
      <c r="G31" s="11" t="s">
        <v>71</v>
      </c>
      <c r="H31" s="4">
        <v>45</v>
      </c>
      <c r="I31" s="4"/>
      <c r="J31" s="4"/>
      <c r="L31" s="4"/>
      <c r="M31" s="4">
        <v>45</v>
      </c>
    </row>
    <row r="32" spans="2:13" ht="15.75">
      <c r="B32" s="56" t="s">
        <v>353</v>
      </c>
      <c r="C32" s="70" t="s">
        <v>325</v>
      </c>
      <c r="D32" s="70" t="s">
        <v>323</v>
      </c>
      <c r="E32" s="70" t="s">
        <v>336</v>
      </c>
      <c r="F32" s="49"/>
      <c r="G32" s="49"/>
      <c r="H32" s="48">
        <f>H36+H40+H43+H50+H54+H33</f>
        <v>15536.5</v>
      </c>
      <c r="I32" s="4"/>
      <c r="J32" s="4"/>
      <c r="L32" s="48">
        <f>L36+L40+L43+L50+L54+L33</f>
        <v>12</v>
      </c>
      <c r="M32" s="48">
        <f>M36+M40+M43+M50+M54+M33</f>
        <v>15548.5</v>
      </c>
    </row>
    <row r="33" spans="2:13" ht="63">
      <c r="B33" s="27" t="s">
        <v>309</v>
      </c>
      <c r="C33" s="66" t="s">
        <v>325</v>
      </c>
      <c r="D33" s="66" t="s">
        <v>323</v>
      </c>
      <c r="E33" s="66" t="s">
        <v>336</v>
      </c>
      <c r="F33" s="28" t="s">
        <v>311</v>
      </c>
      <c r="G33" s="28"/>
      <c r="H33" s="29">
        <f>H34</f>
        <v>700</v>
      </c>
      <c r="I33" s="4"/>
      <c r="J33" s="4"/>
      <c r="L33" s="29">
        <f>L34</f>
        <v>0</v>
      </c>
      <c r="M33" s="29">
        <f>M34</f>
        <v>700</v>
      </c>
    </row>
    <row r="34" spans="2:13" ht="31.5">
      <c r="B34" s="56" t="s">
        <v>310</v>
      </c>
      <c r="C34" s="70" t="s">
        <v>325</v>
      </c>
      <c r="D34" s="70" t="s">
        <v>323</v>
      </c>
      <c r="E34" s="70" t="s">
        <v>336</v>
      </c>
      <c r="F34" s="49" t="s">
        <v>311</v>
      </c>
      <c r="G34" s="49"/>
      <c r="H34" s="48">
        <f>H35</f>
        <v>700</v>
      </c>
      <c r="I34" s="4"/>
      <c r="J34" s="4"/>
      <c r="L34" s="48">
        <f>L35</f>
        <v>0</v>
      </c>
      <c r="M34" s="48">
        <f>M35</f>
        <v>700</v>
      </c>
    </row>
    <row r="35" spans="2:13" ht="15.75">
      <c r="B35" s="10" t="s">
        <v>72</v>
      </c>
      <c r="C35" s="67" t="s">
        <v>325</v>
      </c>
      <c r="D35" s="67" t="s">
        <v>323</v>
      </c>
      <c r="E35" s="67" t="s">
        <v>336</v>
      </c>
      <c r="F35" s="11" t="s">
        <v>311</v>
      </c>
      <c r="G35" s="11" t="s">
        <v>71</v>
      </c>
      <c r="H35" s="4">
        <v>700</v>
      </c>
      <c r="I35" s="4"/>
      <c r="J35" s="4"/>
      <c r="L35" s="4"/>
      <c r="M35" s="4">
        <v>700</v>
      </c>
    </row>
    <row r="36" spans="2:13" ht="47.25">
      <c r="B36" s="27" t="s">
        <v>46</v>
      </c>
      <c r="C36" s="66" t="s">
        <v>325</v>
      </c>
      <c r="D36" s="66" t="s">
        <v>323</v>
      </c>
      <c r="E36" s="66" t="s">
        <v>336</v>
      </c>
      <c r="F36" s="28" t="s">
        <v>47</v>
      </c>
      <c r="G36" s="28"/>
      <c r="H36" s="29">
        <f>H37</f>
        <v>669</v>
      </c>
      <c r="I36" s="4"/>
      <c r="J36" s="4"/>
      <c r="L36" s="29">
        <f>L37</f>
        <v>12</v>
      </c>
      <c r="M36" s="29">
        <f>M37</f>
        <v>681</v>
      </c>
    </row>
    <row r="37" spans="2:13" ht="78.75">
      <c r="B37" s="10" t="s">
        <v>105</v>
      </c>
      <c r="C37" s="67" t="s">
        <v>325</v>
      </c>
      <c r="D37" s="67" t="s">
        <v>323</v>
      </c>
      <c r="E37" s="67" t="s">
        <v>336</v>
      </c>
      <c r="F37" s="11" t="s">
        <v>47</v>
      </c>
      <c r="G37" s="11"/>
      <c r="H37" s="4">
        <f>H38+H39</f>
        <v>669</v>
      </c>
      <c r="I37" s="4"/>
      <c r="J37" s="4"/>
      <c r="L37" s="4">
        <f>L38+L39</f>
        <v>12</v>
      </c>
      <c r="M37" s="4">
        <f>M38+M39</f>
        <v>681</v>
      </c>
    </row>
    <row r="38" spans="2:13" ht="94.5">
      <c r="B38" s="10" t="s">
        <v>48</v>
      </c>
      <c r="C38" s="67" t="s">
        <v>325</v>
      </c>
      <c r="D38" s="67" t="s">
        <v>323</v>
      </c>
      <c r="E38" s="67" t="s">
        <v>336</v>
      </c>
      <c r="F38" s="11" t="s">
        <v>47</v>
      </c>
      <c r="G38" s="11" t="s">
        <v>49</v>
      </c>
      <c r="H38" s="4">
        <v>518.76</v>
      </c>
      <c r="I38" s="4"/>
      <c r="J38" s="4"/>
      <c r="L38" s="4">
        <v>12</v>
      </c>
      <c r="M38" s="4">
        <f>518.76+L38</f>
        <v>530.76</v>
      </c>
    </row>
    <row r="39" spans="2:13" ht="31.5">
      <c r="B39" s="10" t="s">
        <v>50</v>
      </c>
      <c r="C39" s="67" t="s">
        <v>325</v>
      </c>
      <c r="D39" s="67" t="s">
        <v>323</v>
      </c>
      <c r="E39" s="67" t="s">
        <v>336</v>
      </c>
      <c r="F39" s="11" t="s">
        <v>47</v>
      </c>
      <c r="G39" s="11" t="s">
        <v>51</v>
      </c>
      <c r="H39" s="4">
        <v>150.24</v>
      </c>
      <c r="I39" s="4"/>
      <c r="J39" s="4"/>
      <c r="L39" s="4"/>
      <c r="M39" s="4">
        <v>150.24</v>
      </c>
    </row>
    <row r="40" spans="2:13" ht="47.25">
      <c r="B40" s="27" t="s">
        <v>208</v>
      </c>
      <c r="C40" s="66" t="s">
        <v>325</v>
      </c>
      <c r="D40" s="66" t="s">
        <v>323</v>
      </c>
      <c r="E40" s="66" t="s">
        <v>336</v>
      </c>
      <c r="F40" s="28" t="s">
        <v>209</v>
      </c>
      <c r="G40" s="28"/>
      <c r="H40" s="29">
        <f>H41</f>
        <v>100</v>
      </c>
      <c r="I40" s="4"/>
      <c r="J40" s="4"/>
      <c r="L40" s="29">
        <f>L41</f>
        <v>0</v>
      </c>
      <c r="M40" s="29">
        <f>M41</f>
        <v>100</v>
      </c>
    </row>
    <row r="41" spans="2:13" ht="47.25">
      <c r="B41" s="56" t="s">
        <v>14</v>
      </c>
      <c r="C41" s="70" t="s">
        <v>325</v>
      </c>
      <c r="D41" s="70" t="s">
        <v>323</v>
      </c>
      <c r="E41" s="70" t="s">
        <v>336</v>
      </c>
      <c r="F41" s="49" t="s">
        <v>209</v>
      </c>
      <c r="G41" s="49"/>
      <c r="H41" s="48">
        <f>H42</f>
        <v>100</v>
      </c>
      <c r="I41" s="4"/>
      <c r="J41" s="4"/>
      <c r="L41" s="48">
        <f>L42</f>
        <v>0</v>
      </c>
      <c r="M41" s="48">
        <f>M42</f>
        <v>100</v>
      </c>
    </row>
    <row r="42" spans="2:13" ht="31.5">
      <c r="B42" s="10" t="s">
        <v>50</v>
      </c>
      <c r="C42" s="67" t="s">
        <v>325</v>
      </c>
      <c r="D42" s="67" t="s">
        <v>323</v>
      </c>
      <c r="E42" s="67" t="s">
        <v>336</v>
      </c>
      <c r="F42" s="11" t="s">
        <v>209</v>
      </c>
      <c r="G42" s="11" t="s">
        <v>51</v>
      </c>
      <c r="H42" s="4">
        <v>100</v>
      </c>
      <c r="I42" s="4"/>
      <c r="J42" s="4"/>
      <c r="L42" s="4"/>
      <c r="M42" s="4">
        <v>100</v>
      </c>
    </row>
    <row r="43" spans="2:13" ht="31.5">
      <c r="B43" s="5" t="s">
        <v>27</v>
      </c>
      <c r="C43" s="68" t="s">
        <v>325</v>
      </c>
      <c r="D43" s="68" t="s">
        <v>323</v>
      </c>
      <c r="E43" s="68" t="s">
        <v>336</v>
      </c>
      <c r="F43" s="7" t="s">
        <v>113</v>
      </c>
      <c r="G43" s="7"/>
      <c r="H43" s="6">
        <f>H44</f>
        <v>908.5</v>
      </c>
      <c r="I43" s="4"/>
      <c r="J43" s="4"/>
      <c r="L43" s="6">
        <f>L44</f>
        <v>0</v>
      </c>
      <c r="M43" s="6">
        <f>M44</f>
        <v>908.5</v>
      </c>
    </row>
    <row r="44" spans="2:13" ht="31.5">
      <c r="B44" s="8" t="s">
        <v>112</v>
      </c>
      <c r="C44" s="82" t="s">
        <v>325</v>
      </c>
      <c r="D44" s="82" t="s">
        <v>323</v>
      </c>
      <c r="E44" s="82" t="s">
        <v>336</v>
      </c>
      <c r="F44" s="20" t="s">
        <v>114</v>
      </c>
      <c r="G44" s="20"/>
      <c r="H44" s="19">
        <f>H45+H47</f>
        <v>908.5</v>
      </c>
      <c r="I44" s="4"/>
      <c r="J44" s="4"/>
      <c r="L44" s="19">
        <f>L45+L47</f>
        <v>0</v>
      </c>
      <c r="M44" s="19">
        <f>M45+M47</f>
        <v>908.5</v>
      </c>
    </row>
    <row r="45" spans="2:13" ht="78.75">
      <c r="B45" s="56" t="s">
        <v>13</v>
      </c>
      <c r="C45" s="70" t="s">
        <v>325</v>
      </c>
      <c r="D45" s="70" t="s">
        <v>323</v>
      </c>
      <c r="E45" s="70" t="s">
        <v>336</v>
      </c>
      <c r="F45" s="49" t="s">
        <v>114</v>
      </c>
      <c r="G45" s="49"/>
      <c r="H45" s="48">
        <f>H46</f>
        <v>4.3</v>
      </c>
      <c r="I45" s="4"/>
      <c r="J45" s="4"/>
      <c r="L45" s="48">
        <f>L46</f>
        <v>0</v>
      </c>
      <c r="M45" s="48">
        <f>M46</f>
        <v>4.3</v>
      </c>
    </row>
    <row r="46" spans="2:13" ht="31.5">
      <c r="B46" s="10" t="s">
        <v>50</v>
      </c>
      <c r="C46" s="67" t="s">
        <v>325</v>
      </c>
      <c r="D46" s="67" t="s">
        <v>323</v>
      </c>
      <c r="E46" s="67" t="s">
        <v>336</v>
      </c>
      <c r="F46" s="11" t="s">
        <v>114</v>
      </c>
      <c r="G46" s="11" t="s">
        <v>51</v>
      </c>
      <c r="H46" s="4">
        <v>4.3</v>
      </c>
      <c r="I46" s="4"/>
      <c r="J46" s="4"/>
      <c r="L46" s="4"/>
      <c r="M46" s="4">
        <v>4.3</v>
      </c>
    </row>
    <row r="47" spans="2:13" ht="63">
      <c r="B47" s="56" t="s">
        <v>32</v>
      </c>
      <c r="C47" s="70" t="s">
        <v>325</v>
      </c>
      <c r="D47" s="70" t="s">
        <v>323</v>
      </c>
      <c r="E47" s="70" t="s">
        <v>336</v>
      </c>
      <c r="F47" s="49" t="s">
        <v>115</v>
      </c>
      <c r="G47" s="49"/>
      <c r="H47" s="48">
        <f>H48+H49</f>
        <v>904.2</v>
      </c>
      <c r="I47" s="4"/>
      <c r="J47" s="4"/>
      <c r="L47" s="48">
        <f>L48+L49</f>
        <v>0</v>
      </c>
      <c r="M47" s="48">
        <f>M48+M49</f>
        <v>904.2</v>
      </c>
    </row>
    <row r="48" spans="2:13" ht="94.5">
      <c r="B48" s="10" t="s">
        <v>48</v>
      </c>
      <c r="C48" s="67" t="s">
        <v>325</v>
      </c>
      <c r="D48" s="67" t="s">
        <v>323</v>
      </c>
      <c r="E48" s="67" t="s">
        <v>336</v>
      </c>
      <c r="F48" s="11" t="s">
        <v>115</v>
      </c>
      <c r="G48" s="11" t="s">
        <v>49</v>
      </c>
      <c r="H48" s="4">
        <v>830</v>
      </c>
      <c r="I48" s="4"/>
      <c r="J48" s="4"/>
      <c r="L48" s="4"/>
      <c r="M48" s="4">
        <v>830</v>
      </c>
    </row>
    <row r="49" spans="2:13" ht="31.5">
      <c r="B49" s="10" t="s">
        <v>50</v>
      </c>
      <c r="C49" s="67" t="s">
        <v>325</v>
      </c>
      <c r="D49" s="67" t="s">
        <v>323</v>
      </c>
      <c r="E49" s="67" t="s">
        <v>336</v>
      </c>
      <c r="F49" s="11" t="s">
        <v>115</v>
      </c>
      <c r="G49" s="11" t="s">
        <v>51</v>
      </c>
      <c r="H49" s="4">
        <v>74.2</v>
      </c>
      <c r="I49" s="4"/>
      <c r="J49" s="4"/>
      <c r="L49" s="4"/>
      <c r="M49" s="4">
        <v>74.2</v>
      </c>
    </row>
    <row r="50" spans="2:13" ht="31.5">
      <c r="B50" s="5" t="s">
        <v>218</v>
      </c>
      <c r="C50" s="68" t="s">
        <v>325</v>
      </c>
      <c r="D50" s="68" t="s">
        <v>323</v>
      </c>
      <c r="E50" s="68" t="s">
        <v>336</v>
      </c>
      <c r="F50" s="7" t="s">
        <v>221</v>
      </c>
      <c r="G50" s="7"/>
      <c r="H50" s="6">
        <f>H51</f>
        <v>1959</v>
      </c>
      <c r="I50" s="4"/>
      <c r="J50" s="4"/>
      <c r="L50" s="6">
        <f aca="true" t="shared" si="1" ref="L50:M52">L51</f>
        <v>0</v>
      </c>
      <c r="M50" s="6">
        <f t="shared" si="1"/>
        <v>1959</v>
      </c>
    </row>
    <row r="51" spans="2:13" ht="47.25">
      <c r="B51" s="27" t="s">
        <v>223</v>
      </c>
      <c r="C51" s="66" t="s">
        <v>325</v>
      </c>
      <c r="D51" s="66" t="s">
        <v>323</v>
      </c>
      <c r="E51" s="66" t="s">
        <v>336</v>
      </c>
      <c r="F51" s="28" t="s">
        <v>225</v>
      </c>
      <c r="G51" s="28"/>
      <c r="H51" s="29">
        <f>H52</f>
        <v>1959</v>
      </c>
      <c r="I51" s="4"/>
      <c r="J51" s="4"/>
      <c r="L51" s="29">
        <f t="shared" si="1"/>
        <v>0</v>
      </c>
      <c r="M51" s="29">
        <f t="shared" si="1"/>
        <v>1959</v>
      </c>
    </row>
    <row r="52" spans="2:13" ht="78.75">
      <c r="B52" s="10" t="s">
        <v>224</v>
      </c>
      <c r="C52" s="67" t="s">
        <v>325</v>
      </c>
      <c r="D52" s="67" t="s">
        <v>323</v>
      </c>
      <c r="E52" s="67" t="s">
        <v>336</v>
      </c>
      <c r="F52" s="11" t="s">
        <v>225</v>
      </c>
      <c r="G52" s="11"/>
      <c r="H52" s="4">
        <f>H53</f>
        <v>1959</v>
      </c>
      <c r="I52" s="4"/>
      <c r="J52" s="4"/>
      <c r="L52" s="4">
        <f t="shared" si="1"/>
        <v>0</v>
      </c>
      <c r="M52" s="4">
        <f t="shared" si="1"/>
        <v>1959</v>
      </c>
    </row>
    <row r="53" spans="2:13" ht="31.5">
      <c r="B53" s="10" t="s">
        <v>50</v>
      </c>
      <c r="C53" s="67" t="s">
        <v>325</v>
      </c>
      <c r="D53" s="67" t="s">
        <v>323</v>
      </c>
      <c r="E53" s="67" t="s">
        <v>336</v>
      </c>
      <c r="F53" s="11" t="s">
        <v>225</v>
      </c>
      <c r="G53" s="11" t="s">
        <v>51</v>
      </c>
      <c r="H53" s="4">
        <v>1959</v>
      </c>
      <c r="I53" s="4"/>
      <c r="J53" s="4"/>
      <c r="L53" s="4"/>
      <c r="M53" s="4">
        <v>1959</v>
      </c>
    </row>
    <row r="54" spans="2:13" ht="31.5">
      <c r="B54" s="5" t="s">
        <v>285</v>
      </c>
      <c r="C54" s="68" t="s">
        <v>325</v>
      </c>
      <c r="D54" s="68" t="s">
        <v>323</v>
      </c>
      <c r="E54" s="68" t="s">
        <v>336</v>
      </c>
      <c r="F54" s="7" t="s">
        <v>288</v>
      </c>
      <c r="G54" s="7"/>
      <c r="H54" s="6">
        <f>H55+H58+H61</f>
        <v>11200</v>
      </c>
      <c r="I54" s="4"/>
      <c r="J54" s="4"/>
      <c r="L54" s="6">
        <f>L55+L58+L61</f>
        <v>0</v>
      </c>
      <c r="M54" s="6">
        <f>M55+M58+M61</f>
        <v>11200</v>
      </c>
    </row>
    <row r="55" spans="2:13" ht="47.25">
      <c r="B55" s="27" t="s">
        <v>286</v>
      </c>
      <c r="C55" s="66" t="s">
        <v>325</v>
      </c>
      <c r="D55" s="66" t="s">
        <v>323</v>
      </c>
      <c r="E55" s="66" t="s">
        <v>336</v>
      </c>
      <c r="F55" s="28" t="s">
        <v>289</v>
      </c>
      <c r="G55" s="28"/>
      <c r="H55" s="29">
        <f>H56</f>
        <v>2100</v>
      </c>
      <c r="I55" s="4"/>
      <c r="J55" s="4"/>
      <c r="L55" s="29">
        <f>L56</f>
        <v>0</v>
      </c>
      <c r="M55" s="29">
        <f>M56</f>
        <v>2100</v>
      </c>
    </row>
    <row r="56" spans="2:13" ht="31.5">
      <c r="B56" s="56" t="s">
        <v>287</v>
      </c>
      <c r="C56" s="70" t="s">
        <v>325</v>
      </c>
      <c r="D56" s="70" t="s">
        <v>323</v>
      </c>
      <c r="E56" s="70" t="s">
        <v>336</v>
      </c>
      <c r="F56" s="49" t="s">
        <v>289</v>
      </c>
      <c r="G56" s="49"/>
      <c r="H56" s="48">
        <f>H57</f>
        <v>2100</v>
      </c>
      <c r="I56" s="4"/>
      <c r="J56" s="4"/>
      <c r="L56" s="48">
        <f>L57</f>
        <v>0</v>
      </c>
      <c r="M56" s="48">
        <f>M57</f>
        <v>2100</v>
      </c>
    </row>
    <row r="57" spans="2:13" ht="31.5">
      <c r="B57" s="10" t="s">
        <v>50</v>
      </c>
      <c r="C57" s="67" t="s">
        <v>325</v>
      </c>
      <c r="D57" s="67" t="s">
        <v>323</v>
      </c>
      <c r="E57" s="67" t="s">
        <v>336</v>
      </c>
      <c r="F57" s="11" t="s">
        <v>289</v>
      </c>
      <c r="G57" s="11" t="s">
        <v>51</v>
      </c>
      <c r="H57" s="4">
        <f>600+1500</f>
        <v>2100</v>
      </c>
      <c r="I57" s="4"/>
      <c r="J57" s="4"/>
      <c r="L57" s="4"/>
      <c r="M57" s="4">
        <f>600+1500</f>
        <v>2100</v>
      </c>
    </row>
    <row r="58" spans="2:13" ht="63">
      <c r="B58" s="27" t="s">
        <v>292</v>
      </c>
      <c r="C58" s="66" t="s">
        <v>325</v>
      </c>
      <c r="D58" s="66" t="s">
        <v>323</v>
      </c>
      <c r="E58" s="66" t="s">
        <v>336</v>
      </c>
      <c r="F58" s="28" t="s">
        <v>294</v>
      </c>
      <c r="G58" s="28"/>
      <c r="H58" s="29">
        <f>H59</f>
        <v>7000</v>
      </c>
      <c r="I58" s="4"/>
      <c r="J58" s="4"/>
      <c r="L58" s="29">
        <f>L59</f>
        <v>0</v>
      </c>
      <c r="M58" s="29">
        <f>M59</f>
        <v>7000</v>
      </c>
    </row>
    <row r="59" spans="2:13" ht="47.25">
      <c r="B59" s="56" t="s">
        <v>293</v>
      </c>
      <c r="C59" s="70" t="s">
        <v>325</v>
      </c>
      <c r="D59" s="70" t="s">
        <v>323</v>
      </c>
      <c r="E59" s="70" t="s">
        <v>336</v>
      </c>
      <c r="F59" s="49" t="s">
        <v>294</v>
      </c>
      <c r="G59" s="49"/>
      <c r="H59" s="48">
        <f>H60</f>
        <v>7000</v>
      </c>
      <c r="I59" s="4"/>
      <c r="J59" s="4"/>
      <c r="L59" s="48">
        <f>L60</f>
        <v>0</v>
      </c>
      <c r="M59" s="48">
        <f>M60</f>
        <v>7000</v>
      </c>
    </row>
    <row r="60" spans="2:13" ht="31.5">
      <c r="B60" s="10" t="s">
        <v>50</v>
      </c>
      <c r="C60" s="67" t="s">
        <v>325</v>
      </c>
      <c r="D60" s="67" t="s">
        <v>323</v>
      </c>
      <c r="E60" s="67" t="s">
        <v>336</v>
      </c>
      <c r="F60" s="11" t="s">
        <v>294</v>
      </c>
      <c r="G60" s="11" t="s">
        <v>51</v>
      </c>
      <c r="H60" s="4">
        <v>7000</v>
      </c>
      <c r="I60" s="4"/>
      <c r="J60" s="4"/>
      <c r="L60" s="4"/>
      <c r="M60" s="4">
        <v>7000</v>
      </c>
    </row>
    <row r="61" spans="2:13" ht="47.25">
      <c r="B61" s="27" t="s">
        <v>295</v>
      </c>
      <c r="C61" s="66" t="s">
        <v>325</v>
      </c>
      <c r="D61" s="66" t="s">
        <v>323</v>
      </c>
      <c r="E61" s="66" t="s">
        <v>336</v>
      </c>
      <c r="F61" s="28" t="s">
        <v>297</v>
      </c>
      <c r="G61" s="28"/>
      <c r="H61" s="29">
        <f>H62</f>
        <v>2100</v>
      </c>
      <c r="I61" s="4"/>
      <c r="J61" s="4"/>
      <c r="L61" s="29">
        <f>L62</f>
        <v>0</v>
      </c>
      <c r="M61" s="29">
        <f>M62</f>
        <v>2100</v>
      </c>
    </row>
    <row r="62" spans="2:13" ht="31.5">
      <c r="B62" s="56" t="s">
        <v>296</v>
      </c>
      <c r="C62" s="70" t="s">
        <v>325</v>
      </c>
      <c r="D62" s="70" t="s">
        <v>323</v>
      </c>
      <c r="E62" s="70" t="s">
        <v>336</v>
      </c>
      <c r="F62" s="49" t="s">
        <v>297</v>
      </c>
      <c r="G62" s="49"/>
      <c r="H62" s="48">
        <f>H63</f>
        <v>2100</v>
      </c>
      <c r="I62" s="4"/>
      <c r="J62" s="4"/>
      <c r="L62" s="48">
        <f>L63</f>
        <v>0</v>
      </c>
      <c r="M62" s="48">
        <f>M63</f>
        <v>2100</v>
      </c>
    </row>
    <row r="63" spans="2:13" ht="31.5">
      <c r="B63" s="10" t="s">
        <v>50</v>
      </c>
      <c r="C63" s="67" t="s">
        <v>325</v>
      </c>
      <c r="D63" s="67" t="s">
        <v>323</v>
      </c>
      <c r="E63" s="67" t="s">
        <v>336</v>
      </c>
      <c r="F63" s="11" t="s">
        <v>297</v>
      </c>
      <c r="G63" s="11" t="s">
        <v>51</v>
      </c>
      <c r="H63" s="4">
        <f>1200+900</f>
        <v>2100</v>
      </c>
      <c r="I63" s="4"/>
      <c r="J63" s="4"/>
      <c r="L63" s="4"/>
      <c r="M63" s="4">
        <f>1200+900</f>
        <v>2100</v>
      </c>
    </row>
    <row r="64" spans="2:13" ht="15.75">
      <c r="B64" s="94" t="s">
        <v>356</v>
      </c>
      <c r="C64" s="95" t="s">
        <v>325</v>
      </c>
      <c r="D64" s="95" t="s">
        <v>324</v>
      </c>
      <c r="E64" s="95"/>
      <c r="F64" s="96"/>
      <c r="G64" s="96"/>
      <c r="H64" s="100">
        <f>H68+H65</f>
        <v>13380</v>
      </c>
      <c r="I64" s="4"/>
      <c r="J64" s="4"/>
      <c r="L64" s="100">
        <f>L68+L65</f>
        <v>0</v>
      </c>
      <c r="M64" s="100">
        <f>M68+M65</f>
        <v>13380</v>
      </c>
    </row>
    <row r="65" spans="2:13" ht="47.25">
      <c r="B65" s="27" t="s">
        <v>308</v>
      </c>
      <c r="C65" s="66" t="s">
        <v>325</v>
      </c>
      <c r="D65" s="66" t="s">
        <v>324</v>
      </c>
      <c r="E65" s="66" t="s">
        <v>339</v>
      </c>
      <c r="F65" s="28" t="s">
        <v>307</v>
      </c>
      <c r="G65" s="28"/>
      <c r="H65" s="29">
        <f>H66</f>
        <v>900</v>
      </c>
      <c r="I65" s="4"/>
      <c r="J65" s="4"/>
      <c r="L65" s="29">
        <f>L66</f>
        <v>0</v>
      </c>
      <c r="M65" s="29">
        <f>M66</f>
        <v>900</v>
      </c>
    </row>
    <row r="66" spans="2:13" ht="15.75">
      <c r="B66" s="56" t="s">
        <v>306</v>
      </c>
      <c r="C66" s="70" t="s">
        <v>325</v>
      </c>
      <c r="D66" s="70" t="s">
        <v>324</v>
      </c>
      <c r="E66" s="70" t="s">
        <v>339</v>
      </c>
      <c r="F66" s="49" t="s">
        <v>307</v>
      </c>
      <c r="G66" s="49"/>
      <c r="H66" s="48">
        <f>H67</f>
        <v>900</v>
      </c>
      <c r="I66" s="4"/>
      <c r="J66" s="4"/>
      <c r="L66" s="48">
        <f>L67</f>
        <v>0</v>
      </c>
      <c r="M66" s="48">
        <f>M67</f>
        <v>900</v>
      </c>
    </row>
    <row r="67" spans="2:13" ht="31.5">
      <c r="B67" s="10" t="s">
        <v>50</v>
      </c>
      <c r="C67" s="67" t="s">
        <v>325</v>
      </c>
      <c r="D67" s="67" t="s">
        <v>324</v>
      </c>
      <c r="E67" s="67" t="s">
        <v>339</v>
      </c>
      <c r="F67" s="11" t="s">
        <v>307</v>
      </c>
      <c r="G67" s="11" t="s">
        <v>51</v>
      </c>
      <c r="H67" s="4">
        <v>900</v>
      </c>
      <c r="I67" s="4"/>
      <c r="J67" s="4"/>
      <c r="L67" s="4"/>
      <c r="M67" s="4">
        <v>900</v>
      </c>
    </row>
    <row r="68" spans="2:13" ht="31.5">
      <c r="B68" s="30" t="s">
        <v>272</v>
      </c>
      <c r="C68" s="69" t="s">
        <v>325</v>
      </c>
      <c r="D68" s="69" t="s">
        <v>324</v>
      </c>
      <c r="E68" s="69" t="s">
        <v>334</v>
      </c>
      <c r="F68" s="31" t="s">
        <v>274</v>
      </c>
      <c r="G68" s="31"/>
      <c r="H68" s="33">
        <f>H69</f>
        <v>12480</v>
      </c>
      <c r="I68" s="4"/>
      <c r="J68" s="4"/>
      <c r="L68" s="33">
        <f aca="true" t="shared" si="2" ref="L68:M70">L69</f>
        <v>0</v>
      </c>
      <c r="M68" s="33">
        <f t="shared" si="2"/>
        <v>12480</v>
      </c>
    </row>
    <row r="69" spans="2:13" ht="47.25">
      <c r="B69" s="27" t="s">
        <v>273</v>
      </c>
      <c r="C69" s="66" t="s">
        <v>325</v>
      </c>
      <c r="D69" s="66" t="s">
        <v>324</v>
      </c>
      <c r="E69" s="66" t="s">
        <v>334</v>
      </c>
      <c r="F69" s="28" t="s">
        <v>275</v>
      </c>
      <c r="G69" s="28"/>
      <c r="H69" s="34">
        <f>H70</f>
        <v>12480</v>
      </c>
      <c r="I69" s="4"/>
      <c r="J69" s="4"/>
      <c r="L69" s="34">
        <f t="shared" si="2"/>
        <v>0</v>
      </c>
      <c r="M69" s="34">
        <f t="shared" si="2"/>
        <v>12480</v>
      </c>
    </row>
    <row r="70" spans="2:13" ht="47.25">
      <c r="B70" s="56" t="s">
        <v>15</v>
      </c>
      <c r="C70" s="70" t="s">
        <v>325</v>
      </c>
      <c r="D70" s="70" t="s">
        <v>324</v>
      </c>
      <c r="E70" s="70" t="s">
        <v>334</v>
      </c>
      <c r="F70" s="49" t="s">
        <v>275</v>
      </c>
      <c r="G70" s="49"/>
      <c r="H70" s="59">
        <f>H71</f>
        <v>12480</v>
      </c>
      <c r="I70" s="4"/>
      <c r="J70" s="4"/>
      <c r="L70" s="59">
        <f t="shared" si="2"/>
        <v>0</v>
      </c>
      <c r="M70" s="59">
        <f t="shared" si="2"/>
        <v>12480</v>
      </c>
    </row>
    <row r="71" spans="2:13" ht="31.5">
      <c r="B71" s="10" t="s">
        <v>50</v>
      </c>
      <c r="C71" s="67" t="s">
        <v>325</v>
      </c>
      <c r="D71" s="67" t="s">
        <v>324</v>
      </c>
      <c r="E71" s="67" t="s">
        <v>334</v>
      </c>
      <c r="F71" s="11" t="s">
        <v>275</v>
      </c>
      <c r="G71" s="11" t="s">
        <v>51</v>
      </c>
      <c r="H71" s="18">
        <f>11150+1330</f>
        <v>12480</v>
      </c>
      <c r="I71" s="4"/>
      <c r="J71" s="4"/>
      <c r="L71" s="18"/>
      <c r="M71" s="18">
        <f>11150+1330</f>
        <v>12480</v>
      </c>
    </row>
    <row r="72" spans="2:13" ht="31.5">
      <c r="B72" s="94" t="s">
        <v>355</v>
      </c>
      <c r="C72" s="95" t="s">
        <v>325</v>
      </c>
      <c r="D72" s="95" t="s">
        <v>341</v>
      </c>
      <c r="E72" s="95"/>
      <c r="F72" s="96"/>
      <c r="G72" s="96"/>
      <c r="H72" s="100">
        <f>H73</f>
        <v>67241.26000000001</v>
      </c>
      <c r="I72" s="4"/>
      <c r="J72" s="4"/>
      <c r="L72" s="100">
        <f>L73</f>
        <v>28642.689999999995</v>
      </c>
      <c r="M72" s="100">
        <f>M73</f>
        <v>96935.07</v>
      </c>
    </row>
    <row r="73" spans="2:13" ht="31.5">
      <c r="B73" s="5" t="s">
        <v>16</v>
      </c>
      <c r="C73" s="68" t="s">
        <v>325</v>
      </c>
      <c r="D73" s="68" t="s">
        <v>341</v>
      </c>
      <c r="E73" s="68"/>
      <c r="F73" s="7" t="s">
        <v>77</v>
      </c>
      <c r="G73" s="7"/>
      <c r="H73" s="16">
        <f>H74+H82+H99</f>
        <v>67241.26000000001</v>
      </c>
      <c r="I73" s="4"/>
      <c r="J73" s="4"/>
      <c r="L73" s="16">
        <f>L74+L82+L99</f>
        <v>28642.689999999995</v>
      </c>
      <c r="M73" s="16">
        <f>M74+M82+M99</f>
        <v>96935.07</v>
      </c>
    </row>
    <row r="74" spans="2:13" ht="31.5">
      <c r="B74" s="30" t="s">
        <v>78</v>
      </c>
      <c r="C74" s="69" t="s">
        <v>325</v>
      </c>
      <c r="D74" s="69" t="s">
        <v>341</v>
      </c>
      <c r="E74" s="69" t="s">
        <v>323</v>
      </c>
      <c r="F74" s="31" t="s">
        <v>80</v>
      </c>
      <c r="G74" s="31"/>
      <c r="H74" s="33">
        <f>H75</f>
        <v>13011.04</v>
      </c>
      <c r="I74" s="4"/>
      <c r="J74" s="4"/>
      <c r="L74" s="33">
        <f>L75+L80</f>
        <v>23870.6</v>
      </c>
      <c r="M74" s="33">
        <f>M75+M80</f>
        <v>36881.64</v>
      </c>
    </row>
    <row r="75" spans="2:13" ht="31.5">
      <c r="B75" s="27" t="s">
        <v>267</v>
      </c>
      <c r="C75" s="66" t="s">
        <v>325</v>
      </c>
      <c r="D75" s="66" t="s">
        <v>341</v>
      </c>
      <c r="E75" s="66" t="s">
        <v>323</v>
      </c>
      <c r="F75" s="28" t="s">
        <v>97</v>
      </c>
      <c r="G75" s="28"/>
      <c r="H75" s="34">
        <f>H76+H78</f>
        <v>13011.04</v>
      </c>
      <c r="I75" s="4"/>
      <c r="J75" s="4"/>
      <c r="L75" s="34">
        <f>L76+L78</f>
        <v>5685.4</v>
      </c>
      <c r="M75" s="34">
        <f>M76+M78</f>
        <v>18696.440000000002</v>
      </c>
    </row>
    <row r="76" spans="2:13" ht="47.25">
      <c r="B76" s="56" t="s">
        <v>290</v>
      </c>
      <c r="C76" s="70" t="s">
        <v>325</v>
      </c>
      <c r="D76" s="70" t="s">
        <v>341</v>
      </c>
      <c r="E76" s="70" t="s">
        <v>323</v>
      </c>
      <c r="F76" s="49" t="s">
        <v>265</v>
      </c>
      <c r="G76" s="49"/>
      <c r="H76" s="59">
        <f>H77</f>
        <v>3600</v>
      </c>
      <c r="I76" s="4"/>
      <c r="J76" s="4"/>
      <c r="L76" s="59">
        <f>L77</f>
        <v>0</v>
      </c>
      <c r="M76" s="59">
        <f>M77</f>
        <v>3600</v>
      </c>
    </row>
    <row r="77" spans="2:13" ht="31.5">
      <c r="B77" s="10" t="s">
        <v>50</v>
      </c>
      <c r="C77" s="67" t="s">
        <v>325</v>
      </c>
      <c r="D77" s="67" t="s">
        <v>341</v>
      </c>
      <c r="E77" s="67" t="s">
        <v>323</v>
      </c>
      <c r="F77" s="11" t="s">
        <v>265</v>
      </c>
      <c r="G77" s="11" t="s">
        <v>51</v>
      </c>
      <c r="H77" s="18">
        <v>3600</v>
      </c>
      <c r="I77" s="4"/>
      <c r="J77" s="4"/>
      <c r="L77" s="18"/>
      <c r="M77" s="18">
        <v>3600</v>
      </c>
    </row>
    <row r="78" spans="2:13" ht="31.5">
      <c r="B78" s="56" t="s">
        <v>368</v>
      </c>
      <c r="C78" s="67" t="s">
        <v>325</v>
      </c>
      <c r="D78" s="67" t="s">
        <v>341</v>
      </c>
      <c r="E78" s="67" t="s">
        <v>323</v>
      </c>
      <c r="F78" s="49" t="s">
        <v>369</v>
      </c>
      <c r="G78" s="11"/>
      <c r="H78" s="59">
        <f>H79</f>
        <v>9411.04</v>
      </c>
      <c r="I78" s="4"/>
      <c r="J78" s="4"/>
      <c r="L78" s="59">
        <f>L79</f>
        <v>5685.4</v>
      </c>
      <c r="M78" s="59">
        <f>M79</f>
        <v>15096.44</v>
      </c>
    </row>
    <row r="79" spans="2:13" ht="31.5">
      <c r="B79" s="10" t="s">
        <v>50</v>
      </c>
      <c r="C79" s="67" t="s">
        <v>325</v>
      </c>
      <c r="D79" s="67" t="s">
        <v>341</v>
      </c>
      <c r="E79" s="67" t="s">
        <v>323</v>
      </c>
      <c r="F79" s="11" t="s">
        <v>369</v>
      </c>
      <c r="G79" s="11" t="s">
        <v>51</v>
      </c>
      <c r="H79" s="18">
        <v>9411.04</v>
      </c>
      <c r="I79" s="4"/>
      <c r="J79" s="4"/>
      <c r="L79" s="18">
        <v>5685.4</v>
      </c>
      <c r="M79" s="18">
        <f>9411.04+L79</f>
        <v>15096.44</v>
      </c>
    </row>
    <row r="80" spans="2:13" ht="47.25">
      <c r="B80" s="56" t="s">
        <v>386</v>
      </c>
      <c r="C80" s="70" t="s">
        <v>325</v>
      </c>
      <c r="D80" s="70" t="s">
        <v>341</v>
      </c>
      <c r="E80" s="70" t="s">
        <v>323</v>
      </c>
      <c r="F80" s="49" t="s">
        <v>387</v>
      </c>
      <c r="G80" s="49"/>
      <c r="H80" s="59"/>
      <c r="I80" s="4"/>
      <c r="J80" s="4"/>
      <c r="L80" s="59">
        <f>L81</f>
        <v>18185.2</v>
      </c>
      <c r="M80" s="59">
        <f>M81</f>
        <v>18185.2</v>
      </c>
    </row>
    <row r="81" spans="2:13" ht="31.5">
      <c r="B81" s="10" t="s">
        <v>313</v>
      </c>
      <c r="C81" s="67" t="s">
        <v>325</v>
      </c>
      <c r="D81" s="67" t="s">
        <v>341</v>
      </c>
      <c r="E81" s="67" t="s">
        <v>323</v>
      </c>
      <c r="F81" s="11" t="s">
        <v>387</v>
      </c>
      <c r="G81" s="11" t="s">
        <v>315</v>
      </c>
      <c r="H81" s="18"/>
      <c r="I81" s="4"/>
      <c r="J81" s="4"/>
      <c r="L81" s="18">
        <v>18185.2</v>
      </c>
      <c r="M81" s="18">
        <f>L81+H81</f>
        <v>18185.2</v>
      </c>
    </row>
    <row r="82" spans="2:13" ht="31.5">
      <c r="B82" s="30" t="s">
        <v>291</v>
      </c>
      <c r="C82" s="69" t="s">
        <v>325</v>
      </c>
      <c r="D82" s="69" t="s">
        <v>341</v>
      </c>
      <c r="E82" s="69" t="s">
        <v>335</v>
      </c>
      <c r="F82" s="31" t="s">
        <v>276</v>
      </c>
      <c r="G82" s="31"/>
      <c r="H82" s="32">
        <f>H83</f>
        <v>7000</v>
      </c>
      <c r="I82" s="4"/>
      <c r="J82" s="4"/>
      <c r="L82" s="32">
        <f>L83</f>
        <v>7237.599999999999</v>
      </c>
      <c r="M82" s="32">
        <f>M83</f>
        <v>15288.719999999998</v>
      </c>
    </row>
    <row r="83" spans="2:13" ht="31.5">
      <c r="B83" s="27" t="s">
        <v>277</v>
      </c>
      <c r="C83" s="66" t="s">
        <v>325</v>
      </c>
      <c r="D83" s="66" t="s">
        <v>341</v>
      </c>
      <c r="E83" s="66" t="s">
        <v>335</v>
      </c>
      <c r="F83" s="28" t="s">
        <v>278</v>
      </c>
      <c r="G83" s="28"/>
      <c r="H83" s="29">
        <f>H84+H87</f>
        <v>7000</v>
      </c>
      <c r="I83" s="4"/>
      <c r="J83" s="4"/>
      <c r="L83" s="29">
        <f>L84+L87+L89+L91+L93+L95+L97</f>
        <v>7237.599999999999</v>
      </c>
      <c r="M83" s="29">
        <f>M84+M87+M89+M91+M93+M95+M97</f>
        <v>15288.719999999998</v>
      </c>
    </row>
    <row r="84" spans="2:13" ht="15.75">
      <c r="B84" s="45" t="s">
        <v>279</v>
      </c>
      <c r="C84" s="78" t="s">
        <v>325</v>
      </c>
      <c r="D84" s="78" t="s">
        <v>341</v>
      </c>
      <c r="E84" s="78" t="s">
        <v>335</v>
      </c>
      <c r="F84" s="46" t="s">
        <v>278</v>
      </c>
      <c r="G84" s="46"/>
      <c r="H84" s="47">
        <f>H85</f>
        <v>2000</v>
      </c>
      <c r="I84" s="4"/>
      <c r="J84" s="4"/>
      <c r="L84" s="47">
        <f>L85</f>
        <v>0</v>
      </c>
      <c r="M84" s="47">
        <f>M85+M86</f>
        <v>3051.12</v>
      </c>
    </row>
    <row r="85" spans="2:13" ht="31.5">
      <c r="B85" s="10" t="s">
        <v>50</v>
      </c>
      <c r="C85" s="67" t="s">
        <v>325</v>
      </c>
      <c r="D85" s="67" t="s">
        <v>341</v>
      </c>
      <c r="E85" s="67" t="s">
        <v>335</v>
      </c>
      <c r="F85" s="11" t="s">
        <v>278</v>
      </c>
      <c r="G85" s="11" t="s">
        <v>51</v>
      </c>
      <c r="H85" s="4">
        <v>2000</v>
      </c>
      <c r="I85" s="4"/>
      <c r="J85" s="4"/>
      <c r="L85" s="4"/>
      <c r="M85" s="4">
        <v>2000</v>
      </c>
    </row>
    <row r="86" spans="2:13" ht="15.75">
      <c r="B86" s="10" t="s">
        <v>72</v>
      </c>
      <c r="C86" s="67" t="s">
        <v>325</v>
      </c>
      <c r="D86" s="67" t="s">
        <v>341</v>
      </c>
      <c r="E86" s="67" t="s">
        <v>335</v>
      </c>
      <c r="F86" s="11" t="s">
        <v>278</v>
      </c>
      <c r="G86" s="11" t="s">
        <v>71</v>
      </c>
      <c r="H86" s="4"/>
      <c r="I86" s="4"/>
      <c r="J86" s="4"/>
      <c r="L86" s="4"/>
      <c r="M86" s="4">
        <v>1051.12</v>
      </c>
    </row>
    <row r="87" spans="2:13" ht="47.25">
      <c r="B87" s="56" t="s">
        <v>370</v>
      </c>
      <c r="C87" s="70" t="s">
        <v>325</v>
      </c>
      <c r="D87" s="70" t="s">
        <v>341</v>
      </c>
      <c r="E87" s="70" t="s">
        <v>335</v>
      </c>
      <c r="F87" s="49" t="s">
        <v>371</v>
      </c>
      <c r="G87" s="49"/>
      <c r="H87" s="48">
        <f>H88</f>
        <v>5000</v>
      </c>
      <c r="I87" s="4"/>
      <c r="J87" s="4"/>
      <c r="L87" s="48">
        <f>L88</f>
        <v>0</v>
      </c>
      <c r="M87" s="48">
        <f>M88</f>
        <v>5000</v>
      </c>
    </row>
    <row r="88" spans="2:13" ht="31.5">
      <c r="B88" s="10" t="s">
        <v>50</v>
      </c>
      <c r="C88" s="67" t="s">
        <v>325</v>
      </c>
      <c r="D88" s="67" t="s">
        <v>341</v>
      </c>
      <c r="E88" s="67" t="s">
        <v>335</v>
      </c>
      <c r="F88" s="11" t="s">
        <v>371</v>
      </c>
      <c r="G88" s="11" t="s">
        <v>51</v>
      </c>
      <c r="H88" s="4">
        <v>5000</v>
      </c>
      <c r="I88" s="4"/>
      <c r="J88" s="4"/>
      <c r="L88" s="4"/>
      <c r="M88" s="4">
        <v>5000</v>
      </c>
    </row>
    <row r="89" spans="2:13" ht="63">
      <c r="B89" s="56" t="s">
        <v>388</v>
      </c>
      <c r="C89" s="70" t="s">
        <v>325</v>
      </c>
      <c r="D89" s="70" t="s">
        <v>341</v>
      </c>
      <c r="E89" s="70" t="s">
        <v>335</v>
      </c>
      <c r="F89" s="49" t="s">
        <v>389</v>
      </c>
      <c r="G89" s="49"/>
      <c r="H89" s="48"/>
      <c r="I89" s="4"/>
      <c r="J89" s="4"/>
      <c r="L89" s="48">
        <f>L90</f>
        <v>1196</v>
      </c>
      <c r="M89" s="48">
        <f>M90</f>
        <v>1196</v>
      </c>
    </row>
    <row r="90" spans="2:13" ht="31.5">
      <c r="B90" s="10" t="s">
        <v>313</v>
      </c>
      <c r="C90" s="67" t="s">
        <v>325</v>
      </c>
      <c r="D90" s="67" t="s">
        <v>341</v>
      </c>
      <c r="E90" s="67" t="s">
        <v>335</v>
      </c>
      <c r="F90" s="11" t="s">
        <v>389</v>
      </c>
      <c r="G90" s="11" t="s">
        <v>315</v>
      </c>
      <c r="H90" s="4"/>
      <c r="I90" s="4"/>
      <c r="J90" s="4"/>
      <c r="L90" s="4">
        <v>1196</v>
      </c>
      <c r="M90" s="4">
        <f>L90</f>
        <v>1196</v>
      </c>
    </row>
    <row r="91" spans="2:13" ht="53.25" customHeight="1">
      <c r="B91" s="56" t="s">
        <v>390</v>
      </c>
      <c r="C91" s="70" t="s">
        <v>325</v>
      </c>
      <c r="D91" s="70" t="s">
        <v>341</v>
      </c>
      <c r="E91" s="70" t="s">
        <v>335</v>
      </c>
      <c r="F91" s="49" t="s">
        <v>391</v>
      </c>
      <c r="G91" s="49"/>
      <c r="H91" s="48"/>
      <c r="I91" s="4"/>
      <c r="J91" s="4"/>
      <c r="L91" s="48">
        <f>L92</f>
        <v>1583.1</v>
      </c>
      <c r="M91" s="48">
        <f>M92</f>
        <v>1583.1</v>
      </c>
    </row>
    <row r="92" spans="2:13" ht="31.5">
      <c r="B92" s="10" t="s">
        <v>313</v>
      </c>
      <c r="C92" s="67" t="s">
        <v>325</v>
      </c>
      <c r="D92" s="67" t="s">
        <v>341</v>
      </c>
      <c r="E92" s="67" t="s">
        <v>335</v>
      </c>
      <c r="F92" s="11" t="s">
        <v>391</v>
      </c>
      <c r="G92" s="11" t="s">
        <v>315</v>
      </c>
      <c r="H92" s="4"/>
      <c r="I92" s="4"/>
      <c r="J92" s="4"/>
      <c r="L92" s="4">
        <v>1583.1</v>
      </c>
      <c r="M92" s="4">
        <f>L92+H92</f>
        <v>1583.1</v>
      </c>
    </row>
    <row r="93" spans="2:13" ht="63">
      <c r="B93" s="56" t="s">
        <v>392</v>
      </c>
      <c r="C93" s="70" t="s">
        <v>325</v>
      </c>
      <c r="D93" s="70" t="s">
        <v>341</v>
      </c>
      <c r="E93" s="70" t="s">
        <v>335</v>
      </c>
      <c r="F93" s="49" t="s">
        <v>393</v>
      </c>
      <c r="G93" s="49"/>
      <c r="H93" s="48"/>
      <c r="I93" s="4"/>
      <c r="J93" s="4"/>
      <c r="L93" s="48">
        <f>L94</f>
        <v>2950.2</v>
      </c>
      <c r="M93" s="48">
        <f>M94</f>
        <v>2950.2</v>
      </c>
    </row>
    <row r="94" spans="2:13" ht="31.5">
      <c r="B94" s="10" t="s">
        <v>313</v>
      </c>
      <c r="C94" s="67" t="s">
        <v>325</v>
      </c>
      <c r="D94" s="67" t="s">
        <v>341</v>
      </c>
      <c r="E94" s="67" t="s">
        <v>335</v>
      </c>
      <c r="F94" s="11" t="s">
        <v>393</v>
      </c>
      <c r="G94" s="11" t="s">
        <v>315</v>
      </c>
      <c r="H94" s="4"/>
      <c r="I94" s="4"/>
      <c r="J94" s="4"/>
      <c r="L94" s="4">
        <v>2950.2</v>
      </c>
      <c r="M94" s="4">
        <f>L94+H94</f>
        <v>2950.2</v>
      </c>
    </row>
    <row r="95" spans="2:13" ht="51" customHeight="1">
      <c r="B95" s="56" t="s">
        <v>394</v>
      </c>
      <c r="C95" s="70" t="s">
        <v>325</v>
      </c>
      <c r="D95" s="70" t="s">
        <v>341</v>
      </c>
      <c r="E95" s="70" t="s">
        <v>335</v>
      </c>
      <c r="F95" s="49" t="s">
        <v>395</v>
      </c>
      <c r="G95" s="49"/>
      <c r="H95" s="48"/>
      <c r="I95" s="4"/>
      <c r="J95" s="4"/>
      <c r="L95" s="48">
        <f>L96</f>
        <v>1325.8</v>
      </c>
      <c r="M95" s="48">
        <f>M96</f>
        <v>1325.8</v>
      </c>
    </row>
    <row r="96" spans="2:13" ht="31.5">
      <c r="B96" s="10" t="s">
        <v>313</v>
      </c>
      <c r="C96" s="67" t="s">
        <v>325</v>
      </c>
      <c r="D96" s="67" t="s">
        <v>341</v>
      </c>
      <c r="E96" s="67" t="s">
        <v>335</v>
      </c>
      <c r="F96" s="11" t="s">
        <v>395</v>
      </c>
      <c r="G96" s="11" t="s">
        <v>315</v>
      </c>
      <c r="H96" s="4"/>
      <c r="I96" s="4"/>
      <c r="J96" s="4"/>
      <c r="L96" s="4">
        <v>1325.8</v>
      </c>
      <c r="M96" s="4">
        <f>L96</f>
        <v>1325.8</v>
      </c>
    </row>
    <row r="97" spans="2:13" ht="110.25">
      <c r="B97" s="56" t="s">
        <v>396</v>
      </c>
      <c r="C97" s="70" t="s">
        <v>325</v>
      </c>
      <c r="D97" s="70" t="s">
        <v>341</v>
      </c>
      <c r="E97" s="70" t="s">
        <v>335</v>
      </c>
      <c r="F97" s="49" t="s">
        <v>397</v>
      </c>
      <c r="G97" s="49"/>
      <c r="H97" s="48"/>
      <c r="I97" s="4"/>
      <c r="J97" s="4"/>
      <c r="L97" s="48">
        <f>L98</f>
        <v>182.5</v>
      </c>
      <c r="M97" s="48">
        <f>M98</f>
        <v>182.5</v>
      </c>
    </row>
    <row r="98" spans="2:13" ht="31.5">
      <c r="B98" s="10" t="s">
        <v>313</v>
      </c>
      <c r="C98" s="67" t="s">
        <v>325</v>
      </c>
      <c r="D98" s="67" t="s">
        <v>341</v>
      </c>
      <c r="E98" s="67" t="s">
        <v>335</v>
      </c>
      <c r="F98" s="11" t="s">
        <v>397</v>
      </c>
      <c r="G98" s="11" t="s">
        <v>315</v>
      </c>
      <c r="H98" s="4"/>
      <c r="I98" s="4"/>
      <c r="J98" s="4"/>
      <c r="L98" s="4">
        <v>182.5</v>
      </c>
      <c r="M98" s="4">
        <f>L98</f>
        <v>182.5</v>
      </c>
    </row>
    <row r="99" spans="2:13" ht="47.25">
      <c r="B99" s="27" t="s">
        <v>79</v>
      </c>
      <c r="C99" s="66" t="s">
        <v>325</v>
      </c>
      <c r="D99" s="66" t="s">
        <v>341</v>
      </c>
      <c r="E99" s="66" t="s">
        <v>330</v>
      </c>
      <c r="F99" s="28" t="s">
        <v>268</v>
      </c>
      <c r="G99" s="28"/>
      <c r="H99" s="34">
        <f>H102+H104+H106+H100</f>
        <v>47230.22</v>
      </c>
      <c r="I99" s="4"/>
      <c r="J99" s="4"/>
      <c r="L99" s="34">
        <f>L102+L104+L106+L100</f>
        <v>-2465.51</v>
      </c>
      <c r="M99" s="34">
        <f>M102+M104+M106+M100</f>
        <v>44764.71</v>
      </c>
    </row>
    <row r="100" spans="2:13" ht="31.5">
      <c r="B100" s="56" t="s">
        <v>372</v>
      </c>
      <c r="C100" s="70" t="s">
        <v>325</v>
      </c>
      <c r="D100" s="70" t="s">
        <v>341</v>
      </c>
      <c r="E100" s="70" t="s">
        <v>330</v>
      </c>
      <c r="F100" s="49" t="s">
        <v>373</v>
      </c>
      <c r="G100" s="49"/>
      <c r="H100" s="59">
        <f>H101</f>
        <v>2000</v>
      </c>
      <c r="I100" s="4"/>
      <c r="J100" s="4"/>
      <c r="L100" s="59">
        <f>L101</f>
        <v>0</v>
      </c>
      <c r="M100" s="59">
        <f>M101</f>
        <v>2000</v>
      </c>
    </row>
    <row r="101" spans="2:13" ht="31.5">
      <c r="B101" s="10" t="s">
        <v>50</v>
      </c>
      <c r="C101" s="67" t="s">
        <v>325</v>
      </c>
      <c r="D101" s="67" t="s">
        <v>341</v>
      </c>
      <c r="E101" s="67" t="s">
        <v>330</v>
      </c>
      <c r="F101" s="11" t="s">
        <v>373</v>
      </c>
      <c r="G101" s="11" t="s">
        <v>51</v>
      </c>
      <c r="H101" s="18">
        <v>2000</v>
      </c>
      <c r="I101" s="4"/>
      <c r="J101" s="4"/>
      <c r="L101" s="18"/>
      <c r="M101" s="18">
        <v>2000</v>
      </c>
    </row>
    <row r="102" spans="2:13" ht="78.75">
      <c r="B102" s="56" t="s">
        <v>12</v>
      </c>
      <c r="C102" s="70" t="s">
        <v>325</v>
      </c>
      <c r="D102" s="70" t="s">
        <v>341</v>
      </c>
      <c r="E102" s="70" t="s">
        <v>330</v>
      </c>
      <c r="F102" s="49" t="s">
        <v>269</v>
      </c>
      <c r="G102" s="49"/>
      <c r="H102" s="59">
        <f>H103</f>
        <v>0.22</v>
      </c>
      <c r="I102" s="4"/>
      <c r="J102" s="4"/>
      <c r="L102" s="59">
        <f>L103</f>
        <v>0</v>
      </c>
      <c r="M102" s="59">
        <f>M103</f>
        <v>0.22</v>
      </c>
    </row>
    <row r="103" spans="2:13" ht="31.5">
      <c r="B103" s="10" t="s">
        <v>50</v>
      </c>
      <c r="C103" s="67" t="s">
        <v>325</v>
      </c>
      <c r="D103" s="67" t="s">
        <v>341</v>
      </c>
      <c r="E103" s="67" t="s">
        <v>330</v>
      </c>
      <c r="F103" s="11" t="s">
        <v>269</v>
      </c>
      <c r="G103" s="11" t="s">
        <v>51</v>
      </c>
      <c r="H103" s="18">
        <v>0.22</v>
      </c>
      <c r="I103" s="4"/>
      <c r="J103" s="4"/>
      <c r="L103" s="18"/>
      <c r="M103" s="18">
        <v>0.22</v>
      </c>
    </row>
    <row r="104" spans="2:13" ht="47.25">
      <c r="B104" s="56" t="s">
        <v>264</v>
      </c>
      <c r="C104" s="70" t="s">
        <v>325</v>
      </c>
      <c r="D104" s="70" t="s">
        <v>341</v>
      </c>
      <c r="E104" s="70" t="s">
        <v>330</v>
      </c>
      <c r="F104" s="49" t="s">
        <v>270</v>
      </c>
      <c r="G104" s="49"/>
      <c r="H104" s="59">
        <f>H105</f>
        <v>33805</v>
      </c>
      <c r="I104" s="4"/>
      <c r="J104" s="4"/>
      <c r="L104" s="59">
        <f>L105</f>
        <v>-2465.51</v>
      </c>
      <c r="M104" s="59">
        <f>M105</f>
        <v>31339.489999999998</v>
      </c>
    </row>
    <row r="105" spans="2:13" ht="31.5">
      <c r="B105" s="10" t="s">
        <v>50</v>
      </c>
      <c r="C105" s="67" t="s">
        <v>325</v>
      </c>
      <c r="D105" s="67" t="s">
        <v>341</v>
      </c>
      <c r="E105" s="67" t="s">
        <v>330</v>
      </c>
      <c r="F105" s="11" t="s">
        <v>270</v>
      </c>
      <c r="G105" s="11" t="s">
        <v>51</v>
      </c>
      <c r="H105" s="18">
        <f>593+6037+8043+2632+12500+4000</f>
        <v>33805</v>
      </c>
      <c r="I105" s="4"/>
      <c r="J105" s="4"/>
      <c r="L105" s="18">
        <f>1534.49-4000</f>
        <v>-2465.51</v>
      </c>
      <c r="M105" s="18">
        <f>593+6037+8043+2632+12500+4000+L105</f>
        <v>31339.489999999998</v>
      </c>
    </row>
    <row r="106" spans="2:13" ht="31.5">
      <c r="B106" s="56" t="s">
        <v>266</v>
      </c>
      <c r="C106" s="70" t="s">
        <v>325</v>
      </c>
      <c r="D106" s="70" t="s">
        <v>341</v>
      </c>
      <c r="E106" s="70" t="s">
        <v>330</v>
      </c>
      <c r="F106" s="49" t="s">
        <v>271</v>
      </c>
      <c r="G106" s="49"/>
      <c r="H106" s="59">
        <f>H107</f>
        <v>11425</v>
      </c>
      <c r="I106" s="4"/>
      <c r="J106" s="4"/>
      <c r="L106" s="59">
        <f>L107</f>
        <v>0</v>
      </c>
      <c r="M106" s="59">
        <f>M107</f>
        <v>11425</v>
      </c>
    </row>
    <row r="107" spans="2:13" ht="31.5">
      <c r="B107" s="10" t="s">
        <v>50</v>
      </c>
      <c r="C107" s="67" t="s">
        <v>325</v>
      </c>
      <c r="D107" s="67" t="s">
        <v>341</v>
      </c>
      <c r="E107" s="67" t="s">
        <v>330</v>
      </c>
      <c r="F107" s="11" t="s">
        <v>271</v>
      </c>
      <c r="G107" s="11" t="s">
        <v>51</v>
      </c>
      <c r="H107" s="18">
        <v>11425</v>
      </c>
      <c r="I107" s="4"/>
      <c r="J107" s="4"/>
      <c r="L107" s="18"/>
      <c r="M107" s="18">
        <v>11425</v>
      </c>
    </row>
    <row r="108" spans="2:13" ht="15.75">
      <c r="B108" s="94" t="s">
        <v>398</v>
      </c>
      <c r="C108" s="95"/>
      <c r="D108" s="95"/>
      <c r="E108" s="95"/>
      <c r="F108" s="96"/>
      <c r="G108" s="96"/>
      <c r="H108" s="100"/>
      <c r="I108" s="93"/>
      <c r="J108" s="93"/>
      <c r="K108" s="108"/>
      <c r="L108" s="100">
        <f>L109</f>
        <v>705.2</v>
      </c>
      <c r="M108" s="100">
        <f>M109</f>
        <v>705.2</v>
      </c>
    </row>
    <row r="109" spans="2:13" ht="47.25">
      <c r="B109" s="56" t="s">
        <v>381</v>
      </c>
      <c r="C109" s="70" t="s">
        <v>332</v>
      </c>
      <c r="D109" s="70" t="s">
        <v>333</v>
      </c>
      <c r="E109" s="70" t="s">
        <v>335</v>
      </c>
      <c r="F109" s="49" t="s">
        <v>382</v>
      </c>
      <c r="G109" s="49"/>
      <c r="H109" s="48"/>
      <c r="I109" s="4"/>
      <c r="J109" s="4"/>
      <c r="L109" s="48">
        <f>L110</f>
        <v>705.2</v>
      </c>
      <c r="M109" s="48">
        <f>M110</f>
        <v>705.2</v>
      </c>
    </row>
    <row r="110" spans="2:13" ht="31.5">
      <c r="B110" s="10" t="s">
        <v>313</v>
      </c>
      <c r="C110" s="67" t="s">
        <v>332</v>
      </c>
      <c r="D110" s="67" t="s">
        <v>333</v>
      </c>
      <c r="E110" s="67" t="s">
        <v>335</v>
      </c>
      <c r="F110" s="11" t="s">
        <v>382</v>
      </c>
      <c r="G110" s="11" t="s">
        <v>42</v>
      </c>
      <c r="H110" s="4"/>
      <c r="I110" s="4"/>
      <c r="J110" s="4"/>
      <c r="L110" s="4">
        <v>705.2</v>
      </c>
      <c r="M110" s="4">
        <f>L110</f>
        <v>705.2</v>
      </c>
    </row>
    <row r="111" spans="2:13" ht="15.75">
      <c r="B111" s="94" t="s">
        <v>354</v>
      </c>
      <c r="C111" s="95" t="s">
        <v>325</v>
      </c>
      <c r="D111" s="95" t="s">
        <v>339</v>
      </c>
      <c r="E111" s="95" t="s">
        <v>328</v>
      </c>
      <c r="F111" s="96"/>
      <c r="G111" s="96"/>
      <c r="H111" s="100">
        <f>H112</f>
        <v>56207.07</v>
      </c>
      <c r="I111" s="4"/>
      <c r="J111" s="4"/>
      <c r="L111" s="100">
        <f>L112</f>
        <v>0</v>
      </c>
      <c r="M111" s="100">
        <f>M112</f>
        <v>56207.07</v>
      </c>
    </row>
    <row r="112" spans="2:13" ht="31.5">
      <c r="B112" s="5" t="s">
        <v>8</v>
      </c>
      <c r="C112" s="68" t="s">
        <v>325</v>
      </c>
      <c r="D112" s="68" t="s">
        <v>339</v>
      </c>
      <c r="E112" s="68" t="s">
        <v>328</v>
      </c>
      <c r="F112" s="7" t="s">
        <v>254</v>
      </c>
      <c r="G112" s="7"/>
      <c r="H112" s="16">
        <f>H113+H116+H119</f>
        <v>56207.07</v>
      </c>
      <c r="I112" s="4"/>
      <c r="J112" s="4"/>
      <c r="L112" s="16">
        <f>L113+L116+L119</f>
        <v>0</v>
      </c>
      <c r="M112" s="16">
        <f>M113+M116+M119</f>
        <v>56207.07</v>
      </c>
    </row>
    <row r="113" spans="2:13" ht="63">
      <c r="B113" s="27" t="s">
        <v>252</v>
      </c>
      <c r="C113" s="66" t="s">
        <v>325</v>
      </c>
      <c r="D113" s="66" t="s">
        <v>339</v>
      </c>
      <c r="E113" s="66" t="s">
        <v>323</v>
      </c>
      <c r="F113" s="28" t="s">
        <v>257</v>
      </c>
      <c r="G113" s="28"/>
      <c r="H113" s="34">
        <f>H114</f>
        <v>14968.07</v>
      </c>
      <c r="I113" s="4"/>
      <c r="J113" s="4"/>
      <c r="L113" s="34">
        <f>L114</f>
        <v>0</v>
      </c>
      <c r="M113" s="34">
        <f>M114</f>
        <v>14968.07</v>
      </c>
    </row>
    <row r="114" spans="2:13" ht="31.5">
      <c r="B114" s="56" t="s">
        <v>253</v>
      </c>
      <c r="C114" s="70" t="s">
        <v>325</v>
      </c>
      <c r="D114" s="70" t="s">
        <v>339</v>
      </c>
      <c r="E114" s="70" t="s">
        <v>323</v>
      </c>
      <c r="F114" s="49" t="s">
        <v>257</v>
      </c>
      <c r="G114" s="49"/>
      <c r="H114" s="59">
        <f>H115</f>
        <v>14968.07</v>
      </c>
      <c r="I114" s="4"/>
      <c r="J114" s="4"/>
      <c r="L114" s="59">
        <f>L115</f>
        <v>0</v>
      </c>
      <c r="M114" s="59">
        <f>M115</f>
        <v>14968.07</v>
      </c>
    </row>
    <row r="115" spans="2:13" ht="47.25">
      <c r="B115" s="10" t="s">
        <v>43</v>
      </c>
      <c r="C115" s="67" t="s">
        <v>325</v>
      </c>
      <c r="D115" s="67" t="s">
        <v>339</v>
      </c>
      <c r="E115" s="67" t="s">
        <v>323</v>
      </c>
      <c r="F115" s="11" t="s">
        <v>257</v>
      </c>
      <c r="G115" s="11" t="s">
        <v>42</v>
      </c>
      <c r="H115" s="18">
        <v>14968.07</v>
      </c>
      <c r="I115" s="4"/>
      <c r="J115" s="4"/>
      <c r="L115" s="18"/>
      <c r="M115" s="18">
        <v>14968.07</v>
      </c>
    </row>
    <row r="116" spans="2:13" ht="47.25">
      <c r="B116" s="27" t="s">
        <v>255</v>
      </c>
      <c r="C116" s="66" t="s">
        <v>325</v>
      </c>
      <c r="D116" s="66" t="s">
        <v>339</v>
      </c>
      <c r="E116" s="66" t="s">
        <v>323</v>
      </c>
      <c r="F116" s="28" t="s">
        <v>256</v>
      </c>
      <c r="G116" s="28"/>
      <c r="H116" s="34">
        <f>H117</f>
        <v>38239</v>
      </c>
      <c r="I116" s="4"/>
      <c r="J116" s="4"/>
      <c r="L116" s="34">
        <f>L117</f>
        <v>0</v>
      </c>
      <c r="M116" s="34">
        <f>M117</f>
        <v>38239</v>
      </c>
    </row>
    <row r="117" spans="2:13" ht="18.75" customHeight="1">
      <c r="B117" s="56" t="s">
        <v>258</v>
      </c>
      <c r="C117" s="70" t="s">
        <v>325</v>
      </c>
      <c r="D117" s="70" t="s">
        <v>339</v>
      </c>
      <c r="E117" s="70" t="s">
        <v>323</v>
      </c>
      <c r="F117" s="49" t="s">
        <v>256</v>
      </c>
      <c r="G117" s="49"/>
      <c r="H117" s="59">
        <f>H118</f>
        <v>38239</v>
      </c>
      <c r="I117" s="4"/>
      <c r="J117" s="4"/>
      <c r="L117" s="59">
        <f>L118</f>
        <v>0</v>
      </c>
      <c r="M117" s="59">
        <f>M118</f>
        <v>38239</v>
      </c>
    </row>
    <row r="118" spans="2:13" ht="18.75" customHeight="1">
      <c r="B118" s="10" t="s">
        <v>43</v>
      </c>
      <c r="C118" s="67" t="s">
        <v>325</v>
      </c>
      <c r="D118" s="67" t="s">
        <v>339</v>
      </c>
      <c r="E118" s="67" t="s">
        <v>323</v>
      </c>
      <c r="F118" s="11" t="s">
        <v>256</v>
      </c>
      <c r="G118" s="11" t="s">
        <v>42</v>
      </c>
      <c r="H118" s="18">
        <v>38239</v>
      </c>
      <c r="I118" s="4"/>
      <c r="J118" s="4"/>
      <c r="L118" s="18"/>
      <c r="M118" s="18">
        <v>38239</v>
      </c>
    </row>
    <row r="119" spans="2:13" ht="18.75" customHeight="1">
      <c r="B119" s="27" t="s">
        <v>259</v>
      </c>
      <c r="C119" s="66" t="s">
        <v>325</v>
      </c>
      <c r="D119" s="66" t="s">
        <v>339</v>
      </c>
      <c r="E119" s="66" t="s">
        <v>323</v>
      </c>
      <c r="F119" s="28" t="s">
        <v>261</v>
      </c>
      <c r="G119" s="28"/>
      <c r="H119" s="34">
        <f>H120</f>
        <v>3000</v>
      </c>
      <c r="I119" s="4"/>
      <c r="J119" s="4"/>
      <c r="L119" s="34">
        <f>L120</f>
        <v>0</v>
      </c>
      <c r="M119" s="34">
        <f>M120</f>
        <v>3000</v>
      </c>
    </row>
    <row r="120" spans="2:13" ht="18.75" customHeight="1">
      <c r="B120" s="56" t="s">
        <v>260</v>
      </c>
      <c r="C120" s="70" t="s">
        <v>325</v>
      </c>
      <c r="D120" s="70" t="s">
        <v>339</v>
      </c>
      <c r="E120" s="70" t="s">
        <v>323</v>
      </c>
      <c r="F120" s="49" t="s">
        <v>261</v>
      </c>
      <c r="G120" s="49"/>
      <c r="H120" s="59">
        <f>H121</f>
        <v>3000</v>
      </c>
      <c r="I120" s="4"/>
      <c r="J120" s="4"/>
      <c r="L120" s="59">
        <f>L121</f>
        <v>0</v>
      </c>
      <c r="M120" s="59">
        <f>M121</f>
        <v>3000</v>
      </c>
    </row>
    <row r="121" spans="2:13" ht="47.25">
      <c r="B121" s="10" t="s">
        <v>43</v>
      </c>
      <c r="C121" s="67" t="s">
        <v>325</v>
      </c>
      <c r="D121" s="67" t="s">
        <v>339</v>
      </c>
      <c r="E121" s="67" t="s">
        <v>323</v>
      </c>
      <c r="F121" s="11" t="s">
        <v>261</v>
      </c>
      <c r="G121" s="11" t="s">
        <v>42</v>
      </c>
      <c r="H121" s="18">
        <v>3000</v>
      </c>
      <c r="I121" s="4"/>
      <c r="J121" s="4"/>
      <c r="L121" s="18"/>
      <c r="M121" s="18">
        <v>3000</v>
      </c>
    </row>
    <row r="122" spans="2:13" ht="15.75">
      <c r="B122" s="94" t="s">
        <v>351</v>
      </c>
      <c r="C122" s="95" t="s">
        <v>325</v>
      </c>
      <c r="D122" s="95" t="s">
        <v>327</v>
      </c>
      <c r="E122" s="95" t="s">
        <v>328</v>
      </c>
      <c r="F122" s="96"/>
      <c r="G122" s="96"/>
      <c r="H122" s="93">
        <f>H123</f>
        <v>33970.29</v>
      </c>
      <c r="I122" s="4"/>
      <c r="J122" s="4"/>
      <c r="L122" s="93">
        <f>L123</f>
        <v>5188</v>
      </c>
      <c r="M122" s="93">
        <f>M123</f>
        <v>39158.29</v>
      </c>
    </row>
    <row r="123" spans="2:13" ht="31.5">
      <c r="B123" s="58" t="s">
        <v>6</v>
      </c>
      <c r="C123" s="65" t="s">
        <v>325</v>
      </c>
      <c r="D123" s="65" t="s">
        <v>327</v>
      </c>
      <c r="E123" s="65" t="s">
        <v>328</v>
      </c>
      <c r="F123" s="61" t="s">
        <v>86</v>
      </c>
      <c r="G123" s="61"/>
      <c r="H123" s="62">
        <f>H124+H127+H131+H147+H157+H169+H161+H175+H179</f>
        <v>33970.29</v>
      </c>
      <c r="I123" s="4"/>
      <c r="J123" s="4"/>
      <c r="L123" s="62">
        <f>L124+L127+L131+L147+L157+L169+L161+L175+L179</f>
        <v>5188</v>
      </c>
      <c r="M123" s="62">
        <f>M124+M127+M131+M147+M157+M169+M161+M175+M179</f>
        <v>39158.29</v>
      </c>
    </row>
    <row r="124" spans="2:13" ht="47.25">
      <c r="B124" s="27" t="s">
        <v>83</v>
      </c>
      <c r="C124" s="66" t="s">
        <v>325</v>
      </c>
      <c r="D124" s="66" t="s">
        <v>327</v>
      </c>
      <c r="E124" s="66" t="s">
        <v>335</v>
      </c>
      <c r="F124" s="28" t="s">
        <v>318</v>
      </c>
      <c r="G124" s="61"/>
      <c r="H124" s="89">
        <f>H125</f>
        <v>5744.77</v>
      </c>
      <c r="I124" s="4"/>
      <c r="J124" s="4"/>
      <c r="L124" s="89">
        <f>L125</f>
        <v>0</v>
      </c>
      <c r="M124" s="89">
        <f>M125</f>
        <v>5744.77</v>
      </c>
    </row>
    <row r="125" spans="2:13" ht="63">
      <c r="B125" s="56" t="s">
        <v>85</v>
      </c>
      <c r="C125" s="70" t="s">
        <v>325</v>
      </c>
      <c r="D125" s="70" t="s">
        <v>327</v>
      </c>
      <c r="E125" s="70" t="s">
        <v>335</v>
      </c>
      <c r="F125" s="49" t="s">
        <v>84</v>
      </c>
      <c r="G125" s="49"/>
      <c r="H125" s="48">
        <f>H126</f>
        <v>5744.77</v>
      </c>
      <c r="I125" s="4"/>
      <c r="J125" s="4"/>
      <c r="L125" s="48">
        <f>L126</f>
        <v>0</v>
      </c>
      <c r="M125" s="48">
        <f>M126</f>
        <v>5744.77</v>
      </c>
    </row>
    <row r="126" spans="2:13" ht="47.25">
      <c r="B126" s="10" t="s">
        <v>43</v>
      </c>
      <c r="C126" s="67" t="s">
        <v>325</v>
      </c>
      <c r="D126" s="67" t="s">
        <v>327</v>
      </c>
      <c r="E126" s="67" t="s">
        <v>335</v>
      </c>
      <c r="F126" s="11" t="s">
        <v>84</v>
      </c>
      <c r="G126" s="11" t="s">
        <v>42</v>
      </c>
      <c r="H126" s="4">
        <v>5744.77</v>
      </c>
      <c r="I126" s="4"/>
      <c r="J126" s="4"/>
      <c r="L126" s="4"/>
      <c r="M126" s="4">
        <v>5744.77</v>
      </c>
    </row>
    <row r="127" spans="2:13" ht="47.25">
      <c r="B127" s="27" t="s">
        <v>233</v>
      </c>
      <c r="C127" s="66" t="s">
        <v>325</v>
      </c>
      <c r="D127" s="66" t="s">
        <v>327</v>
      </c>
      <c r="E127" s="66" t="s">
        <v>330</v>
      </c>
      <c r="F127" s="28" t="s">
        <v>234</v>
      </c>
      <c r="G127" s="28"/>
      <c r="H127" s="29">
        <f>H128</f>
        <v>555</v>
      </c>
      <c r="I127" s="4"/>
      <c r="J127" s="4"/>
      <c r="L127" s="29">
        <f>L128</f>
        <v>0</v>
      </c>
      <c r="M127" s="29">
        <f>M128</f>
        <v>555</v>
      </c>
    </row>
    <row r="128" spans="2:13" ht="31.5">
      <c r="B128" s="56" t="s">
        <v>232</v>
      </c>
      <c r="C128" s="70" t="s">
        <v>325</v>
      </c>
      <c r="D128" s="70" t="s">
        <v>327</v>
      </c>
      <c r="E128" s="70" t="s">
        <v>330</v>
      </c>
      <c r="F128" s="49" t="s">
        <v>234</v>
      </c>
      <c r="G128" s="49"/>
      <c r="H128" s="48">
        <f>H129+H130</f>
        <v>555</v>
      </c>
      <c r="I128" s="4"/>
      <c r="J128" s="4"/>
      <c r="L128" s="48">
        <f>L129+L130</f>
        <v>0</v>
      </c>
      <c r="M128" s="48">
        <f>M129+M130</f>
        <v>555</v>
      </c>
    </row>
    <row r="129" spans="2:13" ht="31.5">
      <c r="B129" s="10" t="s">
        <v>50</v>
      </c>
      <c r="C129" s="67" t="s">
        <v>325</v>
      </c>
      <c r="D129" s="67" t="s">
        <v>327</v>
      </c>
      <c r="E129" s="67" t="s">
        <v>330</v>
      </c>
      <c r="F129" s="11" t="s">
        <v>234</v>
      </c>
      <c r="G129" s="11" t="s">
        <v>51</v>
      </c>
      <c r="H129" s="4">
        <v>300</v>
      </c>
      <c r="I129" s="4"/>
      <c r="J129" s="4"/>
      <c r="L129" s="4"/>
      <c r="M129" s="4">
        <v>300</v>
      </c>
    </row>
    <row r="130" spans="2:13" ht="31.5">
      <c r="B130" s="10" t="s">
        <v>94</v>
      </c>
      <c r="C130" s="67" t="s">
        <v>325</v>
      </c>
      <c r="D130" s="67" t="s">
        <v>327</v>
      </c>
      <c r="E130" s="67" t="s">
        <v>330</v>
      </c>
      <c r="F130" s="11" t="s">
        <v>234</v>
      </c>
      <c r="G130" s="11" t="s">
        <v>96</v>
      </c>
      <c r="H130" s="4">
        <v>255</v>
      </c>
      <c r="I130" s="4"/>
      <c r="J130" s="4"/>
      <c r="L130" s="4"/>
      <c r="M130" s="4">
        <v>255</v>
      </c>
    </row>
    <row r="131" spans="2:13" ht="47.25">
      <c r="B131" s="53" t="s">
        <v>23</v>
      </c>
      <c r="C131" s="71" t="s">
        <v>325</v>
      </c>
      <c r="D131" s="71" t="s">
        <v>327</v>
      </c>
      <c r="E131" s="71" t="s">
        <v>330</v>
      </c>
      <c r="F131" s="54" t="s">
        <v>226</v>
      </c>
      <c r="G131" s="54"/>
      <c r="H131" s="55">
        <f>H132</f>
        <v>5592.25</v>
      </c>
      <c r="I131" s="4"/>
      <c r="J131" s="4"/>
      <c r="L131" s="55">
        <f>L132</f>
        <v>1346.9</v>
      </c>
      <c r="M131" s="55">
        <f>M132</f>
        <v>6939.15</v>
      </c>
    </row>
    <row r="132" spans="2:13" ht="47.25">
      <c r="B132" s="50" t="s">
        <v>227</v>
      </c>
      <c r="C132" s="72" t="s">
        <v>325</v>
      </c>
      <c r="D132" s="72" t="s">
        <v>327</v>
      </c>
      <c r="E132" s="72" t="s">
        <v>330</v>
      </c>
      <c r="F132" s="51" t="s">
        <v>228</v>
      </c>
      <c r="G132" s="51"/>
      <c r="H132" s="52">
        <f>H133+H135+H137+H139+H141+H143+H145</f>
        <v>5592.25</v>
      </c>
      <c r="I132" s="4"/>
      <c r="J132" s="4"/>
      <c r="L132" s="52">
        <f>L133+L135+L137+L139+L141+L143+L145</f>
        <v>1346.9</v>
      </c>
      <c r="M132" s="52">
        <f>M133+M135+M137+M139+M141+M143+M145</f>
        <v>6939.15</v>
      </c>
    </row>
    <row r="133" spans="2:13" ht="157.5">
      <c r="B133" s="56" t="s">
        <v>24</v>
      </c>
      <c r="C133" s="70" t="s">
        <v>325</v>
      </c>
      <c r="D133" s="70" t="s">
        <v>327</v>
      </c>
      <c r="E133" s="70" t="s">
        <v>330</v>
      </c>
      <c r="F133" s="49" t="s">
        <v>228</v>
      </c>
      <c r="G133" s="49"/>
      <c r="H133" s="48">
        <f>H134</f>
        <v>1800</v>
      </c>
      <c r="I133" s="4"/>
      <c r="J133" s="4"/>
      <c r="L133" s="48">
        <f>L134</f>
        <v>728.9</v>
      </c>
      <c r="M133" s="48">
        <f>M134</f>
        <v>2528.9</v>
      </c>
    </row>
    <row r="134" spans="2:13" ht="31.5">
      <c r="B134" s="10" t="s">
        <v>94</v>
      </c>
      <c r="C134" s="67" t="s">
        <v>325</v>
      </c>
      <c r="D134" s="67" t="s">
        <v>327</v>
      </c>
      <c r="E134" s="67" t="s">
        <v>330</v>
      </c>
      <c r="F134" s="11" t="s">
        <v>228</v>
      </c>
      <c r="G134" s="11" t="s">
        <v>96</v>
      </c>
      <c r="H134" s="4">
        <v>1800</v>
      </c>
      <c r="I134" s="4"/>
      <c r="J134" s="4"/>
      <c r="L134" s="4">
        <v>728.9</v>
      </c>
      <c r="M134" s="4">
        <f>1800+L134</f>
        <v>2528.9</v>
      </c>
    </row>
    <row r="135" spans="2:13" ht="141.75">
      <c r="B135" s="56" t="s">
        <v>34</v>
      </c>
      <c r="C135" s="70" t="s">
        <v>325</v>
      </c>
      <c r="D135" s="70" t="s">
        <v>327</v>
      </c>
      <c r="E135" s="70" t="s">
        <v>330</v>
      </c>
      <c r="F135" s="49" t="s">
        <v>229</v>
      </c>
      <c r="G135" s="49"/>
      <c r="H135" s="48">
        <f>H136</f>
        <v>2644</v>
      </c>
      <c r="I135" s="4"/>
      <c r="J135" s="4"/>
      <c r="L135" s="48">
        <f>L136</f>
        <v>0</v>
      </c>
      <c r="M135" s="48">
        <f>M136</f>
        <v>2644</v>
      </c>
    </row>
    <row r="136" spans="2:13" ht="31.5">
      <c r="B136" s="10" t="s">
        <v>94</v>
      </c>
      <c r="C136" s="67" t="s">
        <v>325</v>
      </c>
      <c r="D136" s="67" t="s">
        <v>327</v>
      </c>
      <c r="E136" s="67" t="s">
        <v>330</v>
      </c>
      <c r="F136" s="11" t="s">
        <v>229</v>
      </c>
      <c r="G136" s="11" t="s">
        <v>96</v>
      </c>
      <c r="H136" s="4">
        <f>1500+333+190+309+312</f>
        <v>2644</v>
      </c>
      <c r="I136" s="4"/>
      <c r="J136" s="4"/>
      <c r="L136" s="4"/>
      <c r="M136" s="4">
        <f>1500+333+190+309+312</f>
        <v>2644</v>
      </c>
    </row>
    <row r="137" spans="2:13" ht="94.5">
      <c r="B137" s="56" t="s">
        <v>33</v>
      </c>
      <c r="C137" s="70" t="s">
        <v>325</v>
      </c>
      <c r="D137" s="70" t="s">
        <v>327</v>
      </c>
      <c r="E137" s="70" t="s">
        <v>330</v>
      </c>
      <c r="F137" s="49" t="s">
        <v>230</v>
      </c>
      <c r="G137" s="49"/>
      <c r="H137" s="48">
        <f>H138</f>
        <v>392</v>
      </c>
      <c r="I137" s="4"/>
      <c r="J137" s="4"/>
      <c r="L137" s="48">
        <f>L138</f>
        <v>618</v>
      </c>
      <c r="M137" s="48">
        <f>M138</f>
        <v>1010</v>
      </c>
    </row>
    <row r="138" spans="2:13" ht="31.5">
      <c r="B138" s="10" t="s">
        <v>94</v>
      </c>
      <c r="C138" s="67" t="s">
        <v>325</v>
      </c>
      <c r="D138" s="67" t="s">
        <v>327</v>
      </c>
      <c r="E138" s="67" t="s">
        <v>330</v>
      </c>
      <c r="F138" s="11" t="s">
        <v>230</v>
      </c>
      <c r="G138" s="11" t="s">
        <v>96</v>
      </c>
      <c r="H138" s="4">
        <v>392</v>
      </c>
      <c r="I138" s="4"/>
      <c r="J138" s="4"/>
      <c r="L138" s="4">
        <v>618</v>
      </c>
      <c r="M138" s="4">
        <f>392+L138</f>
        <v>1010</v>
      </c>
    </row>
    <row r="139" spans="2:13" ht="78.75">
      <c r="B139" s="56" t="s">
        <v>231</v>
      </c>
      <c r="C139" s="70" t="s">
        <v>325</v>
      </c>
      <c r="D139" s="70" t="s">
        <v>327</v>
      </c>
      <c r="E139" s="70" t="s">
        <v>330</v>
      </c>
      <c r="F139" s="49" t="s">
        <v>230</v>
      </c>
      <c r="G139" s="49"/>
      <c r="H139" s="48">
        <f>H140</f>
        <v>216</v>
      </c>
      <c r="I139" s="4"/>
      <c r="J139" s="4"/>
      <c r="L139" s="48">
        <f>L140</f>
        <v>0</v>
      </c>
      <c r="M139" s="48">
        <f>M140</f>
        <v>216</v>
      </c>
    </row>
    <row r="140" spans="2:13" ht="31.5">
      <c r="B140" s="10" t="s">
        <v>94</v>
      </c>
      <c r="C140" s="67" t="s">
        <v>325</v>
      </c>
      <c r="D140" s="67" t="s">
        <v>327</v>
      </c>
      <c r="E140" s="67" t="s">
        <v>330</v>
      </c>
      <c r="F140" s="11" t="s">
        <v>230</v>
      </c>
      <c r="G140" s="11" t="s">
        <v>96</v>
      </c>
      <c r="H140" s="4">
        <v>216</v>
      </c>
      <c r="I140" s="4"/>
      <c r="J140" s="4"/>
      <c r="L140" s="4"/>
      <c r="M140" s="4">
        <v>216</v>
      </c>
    </row>
    <row r="141" spans="2:13" ht="63">
      <c r="B141" s="57" t="s">
        <v>235</v>
      </c>
      <c r="C141" s="73" t="s">
        <v>325</v>
      </c>
      <c r="D141" s="73" t="s">
        <v>327</v>
      </c>
      <c r="E141" s="73" t="s">
        <v>330</v>
      </c>
      <c r="F141" s="49" t="s">
        <v>236</v>
      </c>
      <c r="G141" s="49"/>
      <c r="H141" s="48">
        <f>H142</f>
        <v>457</v>
      </c>
      <c r="I141" s="4"/>
      <c r="J141" s="4"/>
      <c r="L141" s="48">
        <f>L142</f>
        <v>0</v>
      </c>
      <c r="M141" s="48">
        <f>M142</f>
        <v>457</v>
      </c>
    </row>
    <row r="142" spans="2:13" ht="31.5">
      <c r="B142" s="10" t="s">
        <v>94</v>
      </c>
      <c r="C142" s="67" t="s">
        <v>325</v>
      </c>
      <c r="D142" s="67" t="s">
        <v>327</v>
      </c>
      <c r="E142" s="67" t="s">
        <v>330</v>
      </c>
      <c r="F142" s="11" t="s">
        <v>236</v>
      </c>
      <c r="G142" s="11" t="s">
        <v>96</v>
      </c>
      <c r="H142" s="4">
        <v>457</v>
      </c>
      <c r="I142" s="4"/>
      <c r="J142" s="4"/>
      <c r="L142" s="4"/>
      <c r="M142" s="4">
        <v>457</v>
      </c>
    </row>
    <row r="143" spans="2:13" ht="78.75">
      <c r="B143" s="56" t="s">
        <v>237</v>
      </c>
      <c r="C143" s="70" t="s">
        <v>325</v>
      </c>
      <c r="D143" s="70" t="s">
        <v>327</v>
      </c>
      <c r="E143" s="70" t="s">
        <v>330</v>
      </c>
      <c r="F143" s="49" t="s">
        <v>238</v>
      </c>
      <c r="G143" s="49"/>
      <c r="H143" s="48">
        <f>H144</f>
        <v>33.25</v>
      </c>
      <c r="I143" s="4"/>
      <c r="J143" s="4"/>
      <c r="L143" s="48">
        <f>L144</f>
        <v>0</v>
      </c>
      <c r="M143" s="48">
        <f>M144</f>
        <v>33.25</v>
      </c>
    </row>
    <row r="144" spans="2:13" ht="31.5">
      <c r="B144" s="10" t="s">
        <v>94</v>
      </c>
      <c r="C144" s="67" t="s">
        <v>325</v>
      </c>
      <c r="D144" s="67" t="s">
        <v>327</v>
      </c>
      <c r="E144" s="67" t="s">
        <v>330</v>
      </c>
      <c r="F144" s="11" t="s">
        <v>238</v>
      </c>
      <c r="G144" s="11" t="s">
        <v>96</v>
      </c>
      <c r="H144" s="4">
        <v>33.25</v>
      </c>
      <c r="I144" s="4"/>
      <c r="J144" s="4"/>
      <c r="L144" s="4"/>
      <c r="M144" s="4">
        <v>33.25</v>
      </c>
    </row>
    <row r="145" spans="2:13" ht="31.5">
      <c r="B145" s="56" t="s">
        <v>239</v>
      </c>
      <c r="C145" s="70" t="s">
        <v>325</v>
      </c>
      <c r="D145" s="70" t="s">
        <v>327</v>
      </c>
      <c r="E145" s="70" t="s">
        <v>330</v>
      </c>
      <c r="F145" s="49" t="s">
        <v>240</v>
      </c>
      <c r="G145" s="49"/>
      <c r="H145" s="48">
        <f>H146</f>
        <v>50</v>
      </c>
      <c r="I145" s="4"/>
      <c r="J145" s="4"/>
      <c r="L145" s="48">
        <f>L146</f>
        <v>0</v>
      </c>
      <c r="M145" s="48">
        <f>M146</f>
        <v>50</v>
      </c>
    </row>
    <row r="146" spans="2:13" ht="31.5">
      <c r="B146" s="10" t="s">
        <v>94</v>
      </c>
      <c r="C146" s="67" t="s">
        <v>325</v>
      </c>
      <c r="D146" s="67" t="s">
        <v>327</v>
      </c>
      <c r="E146" s="67" t="s">
        <v>330</v>
      </c>
      <c r="F146" s="11" t="s">
        <v>240</v>
      </c>
      <c r="G146" s="11" t="s">
        <v>96</v>
      </c>
      <c r="H146" s="4">
        <v>50</v>
      </c>
      <c r="I146" s="4"/>
      <c r="J146" s="4"/>
      <c r="L146" s="4"/>
      <c r="M146" s="4">
        <v>50</v>
      </c>
    </row>
    <row r="147" spans="2:13" ht="31.5">
      <c r="B147" s="30" t="s">
        <v>108</v>
      </c>
      <c r="C147" s="69" t="s">
        <v>325</v>
      </c>
      <c r="D147" s="69" t="s">
        <v>327</v>
      </c>
      <c r="E147" s="69" t="s">
        <v>330</v>
      </c>
      <c r="F147" s="31" t="s">
        <v>111</v>
      </c>
      <c r="G147" s="31"/>
      <c r="H147" s="32">
        <f>H148+H153+H155+H151</f>
        <v>6459</v>
      </c>
      <c r="I147" s="4"/>
      <c r="J147" s="4"/>
      <c r="L147" s="32">
        <f>L148+L153+L155+L151</f>
        <v>0</v>
      </c>
      <c r="M147" s="32">
        <f>M148+M153+M155+M151</f>
        <v>6459</v>
      </c>
    </row>
    <row r="148" spans="2:13" ht="47.25">
      <c r="B148" s="27" t="s">
        <v>109</v>
      </c>
      <c r="C148" s="66" t="s">
        <v>325</v>
      </c>
      <c r="D148" s="66" t="s">
        <v>327</v>
      </c>
      <c r="E148" s="66" t="s">
        <v>330</v>
      </c>
      <c r="F148" s="28" t="s">
        <v>110</v>
      </c>
      <c r="G148" s="28"/>
      <c r="H148" s="29">
        <f>H149</f>
        <v>2526</v>
      </c>
      <c r="I148" s="4"/>
      <c r="J148" s="4"/>
      <c r="L148" s="29">
        <f>L149</f>
        <v>0</v>
      </c>
      <c r="M148" s="29">
        <f>M149</f>
        <v>2526</v>
      </c>
    </row>
    <row r="149" spans="2:13" ht="31.5">
      <c r="B149" s="56" t="s">
        <v>241</v>
      </c>
      <c r="C149" s="70" t="s">
        <v>325</v>
      </c>
      <c r="D149" s="70" t="s">
        <v>327</v>
      </c>
      <c r="E149" s="70" t="s">
        <v>330</v>
      </c>
      <c r="F149" s="49" t="s">
        <v>110</v>
      </c>
      <c r="G149" s="49"/>
      <c r="H149" s="48">
        <f>H150</f>
        <v>2526</v>
      </c>
      <c r="I149" s="4"/>
      <c r="J149" s="4"/>
      <c r="L149" s="48">
        <f>L150</f>
        <v>0</v>
      </c>
      <c r="M149" s="48">
        <f>M150</f>
        <v>2526</v>
      </c>
    </row>
    <row r="150" spans="2:13" ht="31.5">
      <c r="B150" s="10" t="s">
        <v>50</v>
      </c>
      <c r="C150" s="67" t="s">
        <v>325</v>
      </c>
      <c r="D150" s="67" t="s">
        <v>327</v>
      </c>
      <c r="E150" s="67" t="s">
        <v>330</v>
      </c>
      <c r="F150" s="11" t="s">
        <v>110</v>
      </c>
      <c r="G150" s="11" t="s">
        <v>51</v>
      </c>
      <c r="H150" s="4">
        <v>2526</v>
      </c>
      <c r="I150" s="4"/>
      <c r="J150" s="4"/>
      <c r="L150" s="4"/>
      <c r="M150" s="4">
        <v>2526</v>
      </c>
    </row>
    <row r="151" spans="2:13" ht="47.25">
      <c r="B151" s="56" t="s">
        <v>346</v>
      </c>
      <c r="C151" s="70" t="s">
        <v>325</v>
      </c>
      <c r="D151" s="70" t="s">
        <v>327</v>
      </c>
      <c r="E151" s="70" t="s">
        <v>330</v>
      </c>
      <c r="F151" s="49" t="s">
        <v>347</v>
      </c>
      <c r="G151" s="49"/>
      <c r="H151" s="48">
        <f>H152</f>
        <v>1085</v>
      </c>
      <c r="I151" s="4"/>
      <c r="J151" s="4"/>
      <c r="L151" s="48">
        <f>L152</f>
        <v>0</v>
      </c>
      <c r="M151" s="48">
        <f>M152</f>
        <v>1085</v>
      </c>
    </row>
    <row r="152" spans="2:13" ht="31.5">
      <c r="B152" s="10" t="s">
        <v>50</v>
      </c>
      <c r="C152" s="67" t="s">
        <v>325</v>
      </c>
      <c r="D152" s="67" t="s">
        <v>327</v>
      </c>
      <c r="E152" s="67" t="s">
        <v>330</v>
      </c>
      <c r="F152" s="11" t="s">
        <v>347</v>
      </c>
      <c r="G152" s="11" t="s">
        <v>51</v>
      </c>
      <c r="H152" s="4">
        <v>1085</v>
      </c>
      <c r="I152" s="4"/>
      <c r="J152" s="4"/>
      <c r="L152" s="4"/>
      <c r="M152" s="4">
        <v>1085</v>
      </c>
    </row>
    <row r="153" spans="2:13" ht="31.5">
      <c r="B153" s="56" t="s">
        <v>242</v>
      </c>
      <c r="C153" s="70" t="s">
        <v>325</v>
      </c>
      <c r="D153" s="70" t="s">
        <v>327</v>
      </c>
      <c r="E153" s="70" t="s">
        <v>330</v>
      </c>
      <c r="F153" s="49" t="s">
        <v>243</v>
      </c>
      <c r="G153" s="49"/>
      <c r="H153" s="48">
        <f>H154</f>
        <v>2457.4</v>
      </c>
      <c r="I153" s="4"/>
      <c r="J153" s="4"/>
      <c r="L153" s="48">
        <f>L154</f>
        <v>0</v>
      </c>
      <c r="M153" s="48">
        <f>M154</f>
        <v>2457.4</v>
      </c>
    </row>
    <row r="154" spans="2:13" ht="31.5">
      <c r="B154" s="10" t="s">
        <v>50</v>
      </c>
      <c r="C154" s="67" t="s">
        <v>325</v>
      </c>
      <c r="D154" s="67" t="s">
        <v>327</v>
      </c>
      <c r="E154" s="67" t="s">
        <v>330</v>
      </c>
      <c r="F154" s="11" t="s">
        <v>243</v>
      </c>
      <c r="G154" s="11" t="s">
        <v>51</v>
      </c>
      <c r="H154" s="4">
        <v>2457.4</v>
      </c>
      <c r="I154" s="4"/>
      <c r="J154" s="4"/>
      <c r="L154" s="4"/>
      <c r="M154" s="4">
        <v>2457.4</v>
      </c>
    </row>
    <row r="155" spans="2:13" ht="31.5">
      <c r="B155" s="56" t="s">
        <v>244</v>
      </c>
      <c r="C155" s="70" t="s">
        <v>325</v>
      </c>
      <c r="D155" s="70" t="s">
        <v>327</v>
      </c>
      <c r="E155" s="70" t="s">
        <v>330</v>
      </c>
      <c r="F155" s="49" t="s">
        <v>245</v>
      </c>
      <c r="G155" s="49"/>
      <c r="H155" s="48">
        <f>H156</f>
        <v>390.6</v>
      </c>
      <c r="I155" s="4"/>
      <c r="J155" s="4"/>
      <c r="L155" s="48">
        <f>L156</f>
        <v>0</v>
      </c>
      <c r="M155" s="48">
        <f>M156</f>
        <v>390.6</v>
      </c>
    </row>
    <row r="156" spans="2:13" ht="31.5">
      <c r="B156" s="10" t="s">
        <v>50</v>
      </c>
      <c r="C156" s="67" t="s">
        <v>325</v>
      </c>
      <c r="D156" s="67" t="s">
        <v>327</v>
      </c>
      <c r="E156" s="67" t="s">
        <v>330</v>
      </c>
      <c r="F156" s="11" t="s">
        <v>245</v>
      </c>
      <c r="G156" s="11" t="s">
        <v>51</v>
      </c>
      <c r="H156" s="4">
        <v>390.6</v>
      </c>
      <c r="I156" s="4"/>
      <c r="J156" s="4"/>
      <c r="L156" s="4"/>
      <c r="M156" s="4">
        <v>390.6</v>
      </c>
    </row>
    <row r="157" spans="2:13" ht="15.75">
      <c r="B157" s="32" t="s">
        <v>7</v>
      </c>
      <c r="C157" s="74" t="s">
        <v>325</v>
      </c>
      <c r="D157" s="74" t="s">
        <v>327</v>
      </c>
      <c r="E157" s="74" t="s">
        <v>330</v>
      </c>
      <c r="F157" s="31" t="s">
        <v>247</v>
      </c>
      <c r="G157" s="31"/>
      <c r="H157" s="32">
        <f>H159</f>
        <v>250</v>
      </c>
      <c r="I157" s="4"/>
      <c r="J157" s="4"/>
      <c r="L157" s="32">
        <f>L159</f>
        <v>0</v>
      </c>
      <c r="M157" s="32">
        <f>M159</f>
        <v>250</v>
      </c>
    </row>
    <row r="158" spans="2:13" ht="47.25">
      <c r="B158" s="27" t="s">
        <v>246</v>
      </c>
      <c r="C158" s="66" t="s">
        <v>325</v>
      </c>
      <c r="D158" s="66" t="s">
        <v>327</v>
      </c>
      <c r="E158" s="66" t="s">
        <v>330</v>
      </c>
      <c r="F158" s="28" t="s">
        <v>247</v>
      </c>
      <c r="G158" s="28"/>
      <c r="H158" s="29">
        <f>H159</f>
        <v>250</v>
      </c>
      <c r="I158" s="4"/>
      <c r="J158" s="4"/>
      <c r="L158" s="29">
        <f>L159</f>
        <v>0</v>
      </c>
      <c r="M158" s="29">
        <f>M159</f>
        <v>250</v>
      </c>
    </row>
    <row r="159" spans="2:13" ht="31.5">
      <c r="B159" s="58" t="s">
        <v>26</v>
      </c>
      <c r="C159" s="65" t="s">
        <v>325</v>
      </c>
      <c r="D159" s="65" t="s">
        <v>327</v>
      </c>
      <c r="E159" s="65" t="s">
        <v>330</v>
      </c>
      <c r="F159" s="49" t="s">
        <v>247</v>
      </c>
      <c r="G159" s="49"/>
      <c r="H159" s="48">
        <f>H160</f>
        <v>250</v>
      </c>
      <c r="I159" s="4"/>
      <c r="J159" s="4"/>
      <c r="L159" s="48">
        <f>L160</f>
        <v>0</v>
      </c>
      <c r="M159" s="48">
        <f>M160</f>
        <v>250</v>
      </c>
    </row>
    <row r="160" spans="2:13" ht="31.5">
      <c r="B160" s="13" t="s">
        <v>50</v>
      </c>
      <c r="C160" s="75" t="s">
        <v>325</v>
      </c>
      <c r="D160" s="75" t="s">
        <v>327</v>
      </c>
      <c r="E160" s="75" t="s">
        <v>330</v>
      </c>
      <c r="F160" s="11" t="s">
        <v>247</v>
      </c>
      <c r="G160" s="11" t="s">
        <v>96</v>
      </c>
      <c r="H160" s="4">
        <f>250</f>
        <v>250</v>
      </c>
      <c r="I160" s="4"/>
      <c r="J160" s="4"/>
      <c r="L160" s="4"/>
      <c r="M160" s="4">
        <f>250</f>
        <v>250</v>
      </c>
    </row>
    <row r="161" spans="2:13" ht="31.5">
      <c r="B161" s="44" t="s">
        <v>248</v>
      </c>
      <c r="C161" s="76" t="s">
        <v>325</v>
      </c>
      <c r="D161" s="76" t="s">
        <v>327</v>
      </c>
      <c r="E161" s="76" t="s">
        <v>330</v>
      </c>
      <c r="F161" s="31" t="s">
        <v>385</v>
      </c>
      <c r="G161" s="31"/>
      <c r="H161" s="32">
        <f>H162</f>
        <v>3656.8</v>
      </c>
      <c r="I161" s="4"/>
      <c r="J161" s="4"/>
      <c r="L161" s="32">
        <f>L162</f>
        <v>3841.1</v>
      </c>
      <c r="M161" s="32">
        <f>M162</f>
        <v>7497.9</v>
      </c>
    </row>
    <row r="162" spans="2:13" ht="31.5">
      <c r="B162" s="60" t="s">
        <v>249</v>
      </c>
      <c r="C162" s="77" t="s">
        <v>325</v>
      </c>
      <c r="D162" s="77" t="s">
        <v>327</v>
      </c>
      <c r="E162" s="77" t="s">
        <v>330</v>
      </c>
      <c r="F162" s="28" t="s">
        <v>250</v>
      </c>
      <c r="G162" s="28"/>
      <c r="H162" s="29">
        <f>H163</f>
        <v>3656.8</v>
      </c>
      <c r="I162" s="4"/>
      <c r="J162" s="4"/>
      <c r="L162" s="29">
        <f>L163+L167</f>
        <v>3841.1</v>
      </c>
      <c r="M162" s="29">
        <f>M163+M167</f>
        <v>7497.9</v>
      </c>
    </row>
    <row r="163" spans="2:13" ht="31.5">
      <c r="B163" s="58" t="s">
        <v>251</v>
      </c>
      <c r="C163" s="65" t="s">
        <v>325</v>
      </c>
      <c r="D163" s="65" t="s">
        <v>327</v>
      </c>
      <c r="E163" s="65" t="s">
        <v>330</v>
      </c>
      <c r="F163" s="49" t="s">
        <v>250</v>
      </c>
      <c r="G163" s="28"/>
      <c r="H163" s="48">
        <f>H164+H165</f>
        <v>3656.8</v>
      </c>
      <c r="I163" s="4"/>
      <c r="J163" s="4"/>
      <c r="L163" s="48">
        <f>L164+L165</f>
        <v>2341</v>
      </c>
      <c r="M163" s="48">
        <f>M164+M165</f>
        <v>5997.8</v>
      </c>
    </row>
    <row r="164" spans="2:13" ht="31.5">
      <c r="B164" s="13" t="s">
        <v>94</v>
      </c>
      <c r="C164" s="75" t="s">
        <v>325</v>
      </c>
      <c r="D164" s="75" t="s">
        <v>327</v>
      </c>
      <c r="E164" s="75" t="s">
        <v>330</v>
      </c>
      <c r="F164" s="11" t="s">
        <v>250</v>
      </c>
      <c r="G164" s="11" t="s">
        <v>96</v>
      </c>
      <c r="H164" s="4">
        <v>2460.3</v>
      </c>
      <c r="I164" s="4"/>
      <c r="J164" s="4"/>
      <c r="L164" s="4"/>
      <c r="M164" s="4">
        <v>2460.3</v>
      </c>
    </row>
    <row r="165" spans="2:13" ht="31.5">
      <c r="B165" s="58" t="s">
        <v>348</v>
      </c>
      <c r="C165" s="65" t="s">
        <v>325</v>
      </c>
      <c r="D165" s="65" t="s">
        <v>327</v>
      </c>
      <c r="E165" s="65" t="s">
        <v>330</v>
      </c>
      <c r="F165" s="49" t="s">
        <v>349</v>
      </c>
      <c r="G165" s="11"/>
      <c r="H165" s="48">
        <f>H166</f>
        <v>1196.5</v>
      </c>
      <c r="I165" s="4"/>
      <c r="J165" s="4"/>
      <c r="L165" s="48">
        <f>L166</f>
        <v>2341</v>
      </c>
      <c r="M165" s="48">
        <f>M166</f>
        <v>3537.5</v>
      </c>
    </row>
    <row r="166" spans="2:13" ht="31.5">
      <c r="B166" s="13" t="s">
        <v>94</v>
      </c>
      <c r="C166" s="75" t="s">
        <v>325</v>
      </c>
      <c r="D166" s="75" t="s">
        <v>327</v>
      </c>
      <c r="E166" s="75" t="s">
        <v>330</v>
      </c>
      <c r="F166" s="11" t="s">
        <v>349</v>
      </c>
      <c r="G166" s="11" t="s">
        <v>96</v>
      </c>
      <c r="H166" s="4">
        <v>1196.5</v>
      </c>
      <c r="I166" s="4"/>
      <c r="J166" s="4"/>
      <c r="L166" s="4">
        <v>2341</v>
      </c>
      <c r="M166" s="4">
        <f>1196.5+L166</f>
        <v>3537.5</v>
      </c>
    </row>
    <row r="167" spans="2:13" ht="31.5">
      <c r="B167" s="58" t="s">
        <v>383</v>
      </c>
      <c r="C167" s="65" t="s">
        <v>325</v>
      </c>
      <c r="D167" s="65" t="s">
        <v>327</v>
      </c>
      <c r="E167" s="65" t="s">
        <v>330</v>
      </c>
      <c r="F167" s="49" t="s">
        <v>384</v>
      </c>
      <c r="G167" s="49"/>
      <c r="H167" s="48"/>
      <c r="I167" s="4"/>
      <c r="J167" s="4"/>
      <c r="L167" s="48">
        <f>L168</f>
        <v>1500.1</v>
      </c>
      <c r="M167" s="48">
        <f>M168</f>
        <v>1500.1</v>
      </c>
    </row>
    <row r="168" spans="2:13" ht="31.5">
      <c r="B168" s="13" t="s">
        <v>94</v>
      </c>
      <c r="C168" s="75" t="s">
        <v>325</v>
      </c>
      <c r="D168" s="75" t="s">
        <v>327</v>
      </c>
      <c r="E168" s="75" t="s">
        <v>330</v>
      </c>
      <c r="F168" s="11" t="s">
        <v>384</v>
      </c>
      <c r="G168" s="11" t="s">
        <v>96</v>
      </c>
      <c r="H168" s="4"/>
      <c r="I168" s="4"/>
      <c r="J168" s="4"/>
      <c r="L168" s="4">
        <v>1500.1</v>
      </c>
      <c r="M168" s="4">
        <f>L168</f>
        <v>1500.1</v>
      </c>
    </row>
    <row r="169" spans="2:13" ht="47.25">
      <c r="B169" s="30" t="s">
        <v>87</v>
      </c>
      <c r="C169" s="69" t="s">
        <v>325</v>
      </c>
      <c r="D169" s="69" t="s">
        <v>327</v>
      </c>
      <c r="E169" s="69" t="s">
        <v>324</v>
      </c>
      <c r="F169" s="31" t="s">
        <v>88</v>
      </c>
      <c r="G169" s="31"/>
      <c r="H169" s="32">
        <f>H170+H173</f>
        <v>9911.07</v>
      </c>
      <c r="I169" s="4"/>
      <c r="J169" s="4"/>
      <c r="L169" s="32">
        <f>L170+L173</f>
        <v>0</v>
      </c>
      <c r="M169" s="32">
        <f>M170+M173</f>
        <v>9911.07</v>
      </c>
    </row>
    <row r="170" spans="2:13" ht="47.25">
      <c r="B170" s="27" t="s">
        <v>89</v>
      </c>
      <c r="C170" s="66" t="s">
        <v>325</v>
      </c>
      <c r="D170" s="66" t="s">
        <v>327</v>
      </c>
      <c r="E170" s="66" t="s">
        <v>324</v>
      </c>
      <c r="F170" s="28" t="s">
        <v>90</v>
      </c>
      <c r="G170" s="28"/>
      <c r="H170" s="29">
        <f>H171</f>
        <v>1566.07</v>
      </c>
      <c r="I170" s="4"/>
      <c r="J170" s="4"/>
      <c r="L170" s="29">
        <f>L171</f>
        <v>0</v>
      </c>
      <c r="M170" s="29">
        <f>M171</f>
        <v>1566.07</v>
      </c>
    </row>
    <row r="171" spans="2:13" ht="94.5">
      <c r="B171" s="56" t="s">
        <v>91</v>
      </c>
      <c r="C171" s="70" t="s">
        <v>325</v>
      </c>
      <c r="D171" s="70" t="s">
        <v>327</v>
      </c>
      <c r="E171" s="70" t="s">
        <v>324</v>
      </c>
      <c r="F171" s="49" t="s">
        <v>90</v>
      </c>
      <c r="G171" s="49"/>
      <c r="H171" s="48">
        <f>H172</f>
        <v>1566.07</v>
      </c>
      <c r="I171" s="4"/>
      <c r="J171" s="4"/>
      <c r="L171" s="48">
        <f>L172</f>
        <v>0</v>
      </c>
      <c r="M171" s="48">
        <f>M172</f>
        <v>1566.07</v>
      </c>
    </row>
    <row r="172" spans="2:13" ht="94.5">
      <c r="B172" s="10" t="s">
        <v>48</v>
      </c>
      <c r="C172" s="67" t="s">
        <v>325</v>
      </c>
      <c r="D172" s="67" t="s">
        <v>327</v>
      </c>
      <c r="E172" s="67" t="s">
        <v>324</v>
      </c>
      <c r="F172" s="11" t="s">
        <v>90</v>
      </c>
      <c r="G172" s="11" t="s">
        <v>49</v>
      </c>
      <c r="H172" s="4">
        <v>1566.07</v>
      </c>
      <c r="I172" s="4"/>
      <c r="J172" s="4"/>
      <c r="L172" s="4"/>
      <c r="M172" s="4">
        <v>1566.07</v>
      </c>
    </row>
    <row r="173" spans="2:13" ht="110.25">
      <c r="B173" s="56" t="s">
        <v>25</v>
      </c>
      <c r="C173" s="70" t="s">
        <v>325</v>
      </c>
      <c r="D173" s="70" t="s">
        <v>327</v>
      </c>
      <c r="E173" s="70" t="s">
        <v>324</v>
      </c>
      <c r="F173" s="49" t="s">
        <v>95</v>
      </c>
      <c r="G173" s="49"/>
      <c r="H173" s="48">
        <f>H174</f>
        <v>8345</v>
      </c>
      <c r="I173" s="4"/>
      <c r="J173" s="4"/>
      <c r="L173" s="48">
        <f>L174</f>
        <v>0</v>
      </c>
      <c r="M173" s="48">
        <f>M174</f>
        <v>8345</v>
      </c>
    </row>
    <row r="174" spans="2:13" ht="31.5">
      <c r="B174" s="10" t="s">
        <v>94</v>
      </c>
      <c r="C174" s="67" t="s">
        <v>325</v>
      </c>
      <c r="D174" s="67" t="s">
        <v>327</v>
      </c>
      <c r="E174" s="67" t="s">
        <v>324</v>
      </c>
      <c r="F174" s="11" t="s">
        <v>95</v>
      </c>
      <c r="G174" s="11" t="s">
        <v>96</v>
      </c>
      <c r="H174" s="4">
        <v>8345</v>
      </c>
      <c r="I174" s="4"/>
      <c r="J174" s="4"/>
      <c r="L174" s="4"/>
      <c r="M174" s="4">
        <v>8345</v>
      </c>
    </row>
    <row r="175" spans="2:13" ht="63">
      <c r="B175" s="30" t="s">
        <v>81</v>
      </c>
      <c r="C175" s="69" t="s">
        <v>325</v>
      </c>
      <c r="D175" s="69" t="s">
        <v>327</v>
      </c>
      <c r="E175" s="69" t="s">
        <v>330</v>
      </c>
      <c r="F175" s="31" t="s">
        <v>82</v>
      </c>
      <c r="G175" s="31"/>
      <c r="H175" s="32">
        <f>H176</f>
        <v>280.4</v>
      </c>
      <c r="I175" s="4"/>
      <c r="J175" s="4"/>
      <c r="L175" s="32">
        <f aca="true" t="shared" si="3" ref="L175:M177">L176</f>
        <v>0</v>
      </c>
      <c r="M175" s="32">
        <f t="shared" si="3"/>
        <v>280.4</v>
      </c>
    </row>
    <row r="176" spans="2:13" ht="47.25">
      <c r="B176" s="27" t="s">
        <v>83</v>
      </c>
      <c r="C176" s="66" t="s">
        <v>325</v>
      </c>
      <c r="D176" s="66" t="s">
        <v>327</v>
      </c>
      <c r="E176" s="66" t="s">
        <v>329</v>
      </c>
      <c r="F176" s="28" t="s">
        <v>318</v>
      </c>
      <c r="G176" s="28"/>
      <c r="H176" s="29">
        <f>H177</f>
        <v>280.4</v>
      </c>
      <c r="I176" s="4"/>
      <c r="J176" s="4"/>
      <c r="L176" s="29">
        <f t="shared" si="3"/>
        <v>0</v>
      </c>
      <c r="M176" s="29">
        <f t="shared" si="3"/>
        <v>280.4</v>
      </c>
    </row>
    <row r="177" spans="2:13" ht="94.5">
      <c r="B177" s="56" t="s">
        <v>92</v>
      </c>
      <c r="C177" s="70" t="s">
        <v>325</v>
      </c>
      <c r="D177" s="70" t="s">
        <v>327</v>
      </c>
      <c r="E177" s="70" t="s">
        <v>329</v>
      </c>
      <c r="F177" s="49" t="s">
        <v>93</v>
      </c>
      <c r="G177" s="49"/>
      <c r="H177" s="48">
        <f>H178</f>
        <v>280.4</v>
      </c>
      <c r="I177" s="4"/>
      <c r="J177" s="4"/>
      <c r="L177" s="48">
        <f t="shared" si="3"/>
        <v>0</v>
      </c>
      <c r="M177" s="48">
        <f t="shared" si="3"/>
        <v>280.4</v>
      </c>
    </row>
    <row r="178" spans="2:13" ht="94.5">
      <c r="B178" s="10" t="s">
        <v>48</v>
      </c>
      <c r="C178" s="67" t="s">
        <v>325</v>
      </c>
      <c r="D178" s="67" t="s">
        <v>327</v>
      </c>
      <c r="E178" s="67" t="s">
        <v>329</v>
      </c>
      <c r="F178" s="11" t="s">
        <v>93</v>
      </c>
      <c r="G178" s="11" t="s">
        <v>49</v>
      </c>
      <c r="H178" s="4">
        <v>280.4</v>
      </c>
      <c r="I178" s="4"/>
      <c r="J178" s="4"/>
      <c r="L178" s="4"/>
      <c r="M178" s="4">
        <v>280.4</v>
      </c>
    </row>
    <row r="179" spans="2:13" ht="78.75">
      <c r="B179" s="27" t="s">
        <v>53</v>
      </c>
      <c r="C179" s="66" t="s">
        <v>325</v>
      </c>
      <c r="D179" s="66" t="s">
        <v>327</v>
      </c>
      <c r="E179" s="66" t="s">
        <v>329</v>
      </c>
      <c r="F179" s="28" t="s">
        <v>52</v>
      </c>
      <c r="G179" s="28"/>
      <c r="H179" s="29">
        <f>H180</f>
        <v>1521</v>
      </c>
      <c r="I179" s="4"/>
      <c r="J179" s="4"/>
      <c r="L179" s="29">
        <f>L180</f>
        <v>0</v>
      </c>
      <c r="M179" s="29">
        <f>M180</f>
        <v>1521</v>
      </c>
    </row>
    <row r="180" spans="2:13" ht="63">
      <c r="B180" s="10" t="s">
        <v>106</v>
      </c>
      <c r="C180" s="67" t="s">
        <v>325</v>
      </c>
      <c r="D180" s="67" t="s">
        <v>327</v>
      </c>
      <c r="E180" s="67" t="s">
        <v>329</v>
      </c>
      <c r="F180" s="11" t="s">
        <v>52</v>
      </c>
      <c r="G180" s="28"/>
      <c r="H180" s="4">
        <f>H181+H182</f>
        <v>1521</v>
      </c>
      <c r="I180" s="4"/>
      <c r="J180" s="4"/>
      <c r="L180" s="4">
        <f>L181+L182</f>
        <v>0</v>
      </c>
      <c r="M180" s="4">
        <f>M181+M182</f>
        <v>1521</v>
      </c>
    </row>
    <row r="181" spans="2:13" ht="94.5">
      <c r="B181" s="10" t="s">
        <v>48</v>
      </c>
      <c r="C181" s="67" t="s">
        <v>325</v>
      </c>
      <c r="D181" s="67" t="s">
        <v>327</v>
      </c>
      <c r="E181" s="67" t="s">
        <v>329</v>
      </c>
      <c r="F181" s="11" t="s">
        <v>52</v>
      </c>
      <c r="G181" s="11" t="s">
        <v>49</v>
      </c>
      <c r="H181" s="4">
        <v>1410</v>
      </c>
      <c r="I181" s="4"/>
      <c r="J181" s="4"/>
      <c r="L181" s="4"/>
      <c r="M181" s="4">
        <v>1410</v>
      </c>
    </row>
    <row r="182" spans="2:13" ht="31.5">
      <c r="B182" s="10" t="s">
        <v>50</v>
      </c>
      <c r="C182" s="67" t="s">
        <v>325</v>
      </c>
      <c r="D182" s="67" t="s">
        <v>327</v>
      </c>
      <c r="E182" s="67" t="s">
        <v>329</v>
      </c>
      <c r="F182" s="11" t="s">
        <v>52</v>
      </c>
      <c r="G182" s="11" t="s">
        <v>51</v>
      </c>
      <c r="H182" s="4">
        <v>111</v>
      </c>
      <c r="I182" s="4"/>
      <c r="J182" s="4"/>
      <c r="L182" s="4"/>
      <c r="M182" s="4">
        <v>111</v>
      </c>
    </row>
    <row r="183" spans="2:13" ht="31.5">
      <c r="B183" s="94" t="s">
        <v>357</v>
      </c>
      <c r="C183" s="95" t="s">
        <v>325</v>
      </c>
      <c r="D183" s="95" t="s">
        <v>344</v>
      </c>
      <c r="E183" s="95"/>
      <c r="F183" s="96"/>
      <c r="G183" s="96"/>
      <c r="H183" s="93">
        <f>H184</f>
        <v>1845</v>
      </c>
      <c r="I183" s="4"/>
      <c r="J183" s="4"/>
      <c r="L183" s="93">
        <f>L184</f>
        <v>300</v>
      </c>
      <c r="M183" s="93">
        <f>M184</f>
        <v>2145</v>
      </c>
    </row>
    <row r="184" spans="2:13" ht="47.25">
      <c r="B184" s="27" t="s">
        <v>299</v>
      </c>
      <c r="C184" s="66" t="s">
        <v>325</v>
      </c>
      <c r="D184" s="66" t="s">
        <v>344</v>
      </c>
      <c r="E184" s="66" t="s">
        <v>335</v>
      </c>
      <c r="F184" s="28" t="s">
        <v>301</v>
      </c>
      <c r="G184" s="28"/>
      <c r="H184" s="29">
        <f>H187+H185</f>
        <v>1845</v>
      </c>
      <c r="I184" s="4"/>
      <c r="J184" s="4"/>
      <c r="L184" s="29">
        <f>L187+L185</f>
        <v>300</v>
      </c>
      <c r="M184" s="29">
        <f>M187+M185</f>
        <v>2145</v>
      </c>
    </row>
    <row r="185" spans="2:13" ht="31.5">
      <c r="B185" s="56" t="s">
        <v>374</v>
      </c>
      <c r="C185" s="70" t="s">
        <v>325</v>
      </c>
      <c r="D185" s="70" t="s">
        <v>344</v>
      </c>
      <c r="E185" s="70" t="s">
        <v>335</v>
      </c>
      <c r="F185" s="49" t="s">
        <v>375</v>
      </c>
      <c r="G185" s="49"/>
      <c r="H185" s="48">
        <f>H186</f>
        <v>245</v>
      </c>
      <c r="I185" s="4"/>
      <c r="J185" s="4"/>
      <c r="L185" s="48">
        <f>L186</f>
        <v>0</v>
      </c>
      <c r="M185" s="48">
        <f>M186</f>
        <v>245</v>
      </c>
    </row>
    <row r="186" spans="2:13" ht="47.25">
      <c r="B186" s="10" t="s">
        <v>43</v>
      </c>
      <c r="C186" s="67" t="s">
        <v>325</v>
      </c>
      <c r="D186" s="67" t="s">
        <v>344</v>
      </c>
      <c r="E186" s="67" t="s">
        <v>335</v>
      </c>
      <c r="F186" s="11" t="s">
        <v>375</v>
      </c>
      <c r="G186" s="11"/>
      <c r="H186" s="4">
        <v>245</v>
      </c>
      <c r="I186" s="4"/>
      <c r="J186" s="4"/>
      <c r="L186" s="4"/>
      <c r="M186" s="4">
        <v>245</v>
      </c>
    </row>
    <row r="187" spans="2:13" ht="78.75">
      <c r="B187" s="56" t="s">
        <v>300</v>
      </c>
      <c r="C187" s="70" t="s">
        <v>325</v>
      </c>
      <c r="D187" s="70" t="s">
        <v>344</v>
      </c>
      <c r="E187" s="70" t="s">
        <v>335</v>
      </c>
      <c r="F187" s="49" t="s">
        <v>301</v>
      </c>
      <c r="G187" s="49"/>
      <c r="H187" s="48">
        <f>H188</f>
        <v>1600</v>
      </c>
      <c r="I187" s="4"/>
      <c r="J187" s="4"/>
      <c r="L187" s="48">
        <f>L188</f>
        <v>300</v>
      </c>
      <c r="M187" s="48">
        <f>M188</f>
        <v>1900</v>
      </c>
    </row>
    <row r="188" spans="2:13" ht="47.25">
      <c r="B188" s="10" t="s">
        <v>43</v>
      </c>
      <c r="C188" s="67" t="s">
        <v>325</v>
      </c>
      <c r="D188" s="67" t="s">
        <v>344</v>
      </c>
      <c r="E188" s="67" t="s">
        <v>335</v>
      </c>
      <c r="F188" s="11" t="s">
        <v>301</v>
      </c>
      <c r="G188" s="11" t="s">
        <v>42</v>
      </c>
      <c r="H188" s="4">
        <v>1600</v>
      </c>
      <c r="I188" s="4"/>
      <c r="J188" s="4"/>
      <c r="L188" s="4">
        <v>300</v>
      </c>
      <c r="M188" s="4">
        <f>1600+L188</f>
        <v>1900</v>
      </c>
    </row>
    <row r="189" spans="2:13" ht="47.25">
      <c r="B189" s="63" t="s">
        <v>358</v>
      </c>
      <c r="C189" s="101" t="s">
        <v>337</v>
      </c>
      <c r="D189" s="102"/>
      <c r="E189" s="101"/>
      <c r="F189" s="101"/>
      <c r="G189" s="101"/>
      <c r="H189" s="103">
        <f>H190</f>
        <v>12480.900000000001</v>
      </c>
      <c r="I189" s="4"/>
      <c r="J189" s="4"/>
      <c r="L189" s="103">
        <f>L190</f>
        <v>6001.83</v>
      </c>
      <c r="M189" s="103">
        <f>M190</f>
        <v>18482.730000000003</v>
      </c>
    </row>
    <row r="190" spans="2:13" ht="15.75">
      <c r="B190" s="90" t="s">
        <v>350</v>
      </c>
      <c r="C190" s="91" t="s">
        <v>337</v>
      </c>
      <c r="D190" s="92" t="s">
        <v>323</v>
      </c>
      <c r="E190" s="91"/>
      <c r="F190" s="91"/>
      <c r="G190" s="91"/>
      <c r="H190" s="93">
        <f>H191+H196</f>
        <v>12480.900000000001</v>
      </c>
      <c r="I190" s="4"/>
      <c r="J190" s="4"/>
      <c r="L190" s="93">
        <f>L191+L196</f>
        <v>6001.83</v>
      </c>
      <c r="M190" s="93">
        <f>M191+M196</f>
        <v>18482.730000000003</v>
      </c>
    </row>
    <row r="191" spans="2:13" ht="31.5">
      <c r="B191" s="27" t="s">
        <v>206</v>
      </c>
      <c r="C191" s="66" t="s">
        <v>337</v>
      </c>
      <c r="D191" s="66" t="s">
        <v>323</v>
      </c>
      <c r="E191" s="66" t="s">
        <v>336</v>
      </c>
      <c r="F191" s="28" t="s">
        <v>207</v>
      </c>
      <c r="G191" s="28"/>
      <c r="H191" s="29">
        <f>H192</f>
        <v>9275.2</v>
      </c>
      <c r="I191" s="4"/>
      <c r="J191" s="4"/>
      <c r="L191" s="29">
        <f>L192</f>
        <v>6001.83</v>
      </c>
      <c r="M191" s="29">
        <f>M192</f>
        <v>15277.030000000002</v>
      </c>
    </row>
    <row r="192" spans="2:13" ht="31.5">
      <c r="B192" s="56" t="s">
        <v>280</v>
      </c>
      <c r="C192" s="70" t="s">
        <v>337</v>
      </c>
      <c r="D192" s="70" t="s">
        <v>323</v>
      </c>
      <c r="E192" s="70" t="s">
        <v>336</v>
      </c>
      <c r="F192" s="49" t="s">
        <v>207</v>
      </c>
      <c r="G192" s="49"/>
      <c r="H192" s="48">
        <f>H193+H194+H195</f>
        <v>9275.2</v>
      </c>
      <c r="I192" s="4"/>
      <c r="J192" s="4"/>
      <c r="L192" s="48">
        <f>L193+L194+L195</f>
        <v>6001.83</v>
      </c>
      <c r="M192" s="48">
        <f>M193+M194+M195</f>
        <v>15277.030000000002</v>
      </c>
    </row>
    <row r="193" spans="2:13" ht="94.5">
      <c r="B193" s="10" t="s">
        <v>48</v>
      </c>
      <c r="C193" s="67" t="s">
        <v>337</v>
      </c>
      <c r="D193" s="67" t="s">
        <v>323</v>
      </c>
      <c r="E193" s="67" t="s">
        <v>336</v>
      </c>
      <c r="F193" s="11" t="s">
        <v>207</v>
      </c>
      <c r="G193" s="11" t="s">
        <v>49</v>
      </c>
      <c r="H193" s="4">
        <f>5643.3</f>
        <v>5643.3</v>
      </c>
      <c r="I193" s="4"/>
      <c r="J193" s="4"/>
      <c r="L193" s="4">
        <v>5140.6</v>
      </c>
      <c r="M193" s="4">
        <f>5643.3+L193</f>
        <v>10783.900000000001</v>
      </c>
    </row>
    <row r="194" spans="2:13" ht="31.5">
      <c r="B194" s="10" t="s">
        <v>50</v>
      </c>
      <c r="C194" s="67" t="s">
        <v>337</v>
      </c>
      <c r="D194" s="67" t="s">
        <v>323</v>
      </c>
      <c r="E194" s="67" t="s">
        <v>336</v>
      </c>
      <c r="F194" s="11" t="s">
        <v>207</v>
      </c>
      <c r="G194" s="11" t="s">
        <v>51</v>
      </c>
      <c r="H194" s="4">
        <f>3626.9</f>
        <v>3626.9</v>
      </c>
      <c r="I194" s="4"/>
      <c r="J194" s="4"/>
      <c r="L194" s="4">
        <v>861.23</v>
      </c>
      <c r="M194" s="4">
        <f>3626.9+L194</f>
        <v>4488.13</v>
      </c>
    </row>
    <row r="195" spans="2:13" ht="15.75">
      <c r="B195" s="10" t="s">
        <v>72</v>
      </c>
      <c r="C195" s="67" t="s">
        <v>337</v>
      </c>
      <c r="D195" s="67" t="s">
        <v>323</v>
      </c>
      <c r="E195" s="67" t="s">
        <v>336</v>
      </c>
      <c r="F195" s="11" t="s">
        <v>207</v>
      </c>
      <c r="G195" s="11" t="s">
        <v>71</v>
      </c>
      <c r="H195" s="4">
        <v>5</v>
      </c>
      <c r="I195" s="4"/>
      <c r="J195" s="4"/>
      <c r="L195" s="4"/>
      <c r="M195" s="4">
        <v>5</v>
      </c>
    </row>
    <row r="196" spans="2:13" ht="63">
      <c r="B196" s="27" t="s">
        <v>219</v>
      </c>
      <c r="C196" s="66" t="s">
        <v>325</v>
      </c>
      <c r="D196" s="66" t="s">
        <v>323</v>
      </c>
      <c r="E196" s="66" t="s">
        <v>336</v>
      </c>
      <c r="F196" s="28" t="s">
        <v>222</v>
      </c>
      <c r="G196" s="28"/>
      <c r="H196" s="29">
        <f>H197</f>
        <v>3205.7</v>
      </c>
      <c r="I196" s="4"/>
      <c r="J196" s="4"/>
      <c r="L196" s="29">
        <f>L197</f>
        <v>0</v>
      </c>
      <c r="M196" s="29">
        <f>M197</f>
        <v>3205.7</v>
      </c>
    </row>
    <row r="197" spans="2:13" ht="47.25">
      <c r="B197" s="10" t="s">
        <v>220</v>
      </c>
      <c r="C197" s="67" t="s">
        <v>325</v>
      </c>
      <c r="D197" s="67" t="s">
        <v>323</v>
      </c>
      <c r="E197" s="67" t="s">
        <v>336</v>
      </c>
      <c r="F197" s="11" t="s">
        <v>222</v>
      </c>
      <c r="G197" s="11"/>
      <c r="H197" s="4">
        <f>H198+H199</f>
        <v>3205.7</v>
      </c>
      <c r="I197" s="4"/>
      <c r="J197" s="4"/>
      <c r="L197" s="4">
        <f>L198+L199</f>
        <v>0</v>
      </c>
      <c r="M197" s="4">
        <f>M198+M199</f>
        <v>3205.7</v>
      </c>
    </row>
    <row r="198" spans="2:13" ht="94.5">
      <c r="B198" s="10" t="s">
        <v>48</v>
      </c>
      <c r="C198" s="67" t="s">
        <v>325</v>
      </c>
      <c r="D198" s="67" t="s">
        <v>323</v>
      </c>
      <c r="E198" s="67" t="s">
        <v>336</v>
      </c>
      <c r="F198" s="11" t="s">
        <v>222</v>
      </c>
      <c r="G198" s="11" t="s">
        <v>49</v>
      </c>
      <c r="H198" s="4">
        <v>2915.7</v>
      </c>
      <c r="I198" s="4"/>
      <c r="J198" s="4"/>
      <c r="L198" s="4"/>
      <c r="M198" s="4">
        <v>2915.7</v>
      </c>
    </row>
    <row r="199" spans="2:13" ht="31.5">
      <c r="B199" s="10" t="s">
        <v>50</v>
      </c>
      <c r="C199" s="67" t="s">
        <v>325</v>
      </c>
      <c r="D199" s="67" t="s">
        <v>323</v>
      </c>
      <c r="E199" s="67" t="s">
        <v>336</v>
      </c>
      <c r="F199" s="11" t="s">
        <v>222</v>
      </c>
      <c r="G199" s="11" t="s">
        <v>51</v>
      </c>
      <c r="H199" s="4">
        <v>290</v>
      </c>
      <c r="I199" s="4"/>
      <c r="J199" s="4"/>
      <c r="L199" s="4"/>
      <c r="M199" s="4">
        <v>290</v>
      </c>
    </row>
    <row r="200" spans="2:13" ht="78.75">
      <c r="B200" s="63" t="s">
        <v>359</v>
      </c>
      <c r="C200" s="101" t="s">
        <v>338</v>
      </c>
      <c r="D200" s="102"/>
      <c r="E200" s="101"/>
      <c r="F200" s="101"/>
      <c r="G200" s="101"/>
      <c r="H200" s="103">
        <f>H201</f>
        <v>10957.4</v>
      </c>
      <c r="I200" s="4"/>
      <c r="J200" s="4"/>
      <c r="L200" s="103">
        <f aca="true" t="shared" si="4" ref="L200:M202">L201</f>
        <v>0</v>
      </c>
      <c r="M200" s="103">
        <f t="shared" si="4"/>
        <v>10957.4</v>
      </c>
    </row>
    <row r="201" spans="2:13" ht="15.75">
      <c r="B201" s="90" t="s">
        <v>350</v>
      </c>
      <c r="C201" s="91" t="s">
        <v>338</v>
      </c>
      <c r="D201" s="92" t="s">
        <v>323</v>
      </c>
      <c r="E201" s="91"/>
      <c r="F201" s="91"/>
      <c r="G201" s="91"/>
      <c r="H201" s="93">
        <f>H202</f>
        <v>10957.4</v>
      </c>
      <c r="I201" s="4"/>
      <c r="J201" s="4"/>
      <c r="L201" s="93">
        <f t="shared" si="4"/>
        <v>0</v>
      </c>
      <c r="M201" s="93">
        <f t="shared" si="4"/>
        <v>10957.4</v>
      </c>
    </row>
    <row r="202" spans="2:13" ht="30.75" customHeight="1">
      <c r="B202" s="27" t="s">
        <v>281</v>
      </c>
      <c r="C202" s="66" t="s">
        <v>338</v>
      </c>
      <c r="D202" s="66" t="s">
        <v>323</v>
      </c>
      <c r="E202" s="66" t="s">
        <v>336</v>
      </c>
      <c r="F202" s="28" t="s">
        <v>207</v>
      </c>
      <c r="G202" s="28"/>
      <c r="H202" s="29">
        <f>H203</f>
        <v>10957.4</v>
      </c>
      <c r="I202" s="4"/>
      <c r="J202" s="4"/>
      <c r="L202" s="29">
        <f t="shared" si="4"/>
        <v>0</v>
      </c>
      <c r="M202" s="29">
        <f t="shared" si="4"/>
        <v>10957.4</v>
      </c>
    </row>
    <row r="203" spans="2:13" ht="31.5">
      <c r="B203" s="56" t="s">
        <v>280</v>
      </c>
      <c r="C203" s="70" t="s">
        <v>338</v>
      </c>
      <c r="D203" s="70" t="s">
        <v>323</v>
      </c>
      <c r="E203" s="70" t="s">
        <v>336</v>
      </c>
      <c r="F203" s="49" t="s">
        <v>207</v>
      </c>
      <c r="G203" s="49"/>
      <c r="H203" s="48">
        <f>H204+H205+H206</f>
        <v>10957.4</v>
      </c>
      <c r="I203" s="4"/>
      <c r="J203" s="4"/>
      <c r="L203" s="48">
        <f>L204+L205+L206</f>
        <v>0</v>
      </c>
      <c r="M203" s="48">
        <f>M204+M205+M206</f>
        <v>10957.4</v>
      </c>
    </row>
    <row r="204" spans="2:13" ht="94.5">
      <c r="B204" s="10" t="s">
        <v>48</v>
      </c>
      <c r="C204" s="67" t="s">
        <v>338</v>
      </c>
      <c r="D204" s="67" t="s">
        <v>323</v>
      </c>
      <c r="E204" s="67" t="s">
        <v>336</v>
      </c>
      <c r="F204" s="11" t="s">
        <v>207</v>
      </c>
      <c r="G204" s="11" t="s">
        <v>49</v>
      </c>
      <c r="H204" s="4">
        <v>8447.8</v>
      </c>
      <c r="I204" s="4"/>
      <c r="J204" s="4"/>
      <c r="L204" s="4"/>
      <c r="M204" s="4">
        <v>8447.8</v>
      </c>
    </row>
    <row r="205" spans="2:13" ht="31.5">
      <c r="B205" s="10" t="s">
        <v>50</v>
      </c>
      <c r="C205" s="67" t="s">
        <v>338</v>
      </c>
      <c r="D205" s="67" t="s">
        <v>323</v>
      </c>
      <c r="E205" s="67" t="s">
        <v>336</v>
      </c>
      <c r="F205" s="11" t="s">
        <v>207</v>
      </c>
      <c r="G205" s="11" t="s">
        <v>51</v>
      </c>
      <c r="H205" s="4">
        <v>2504.6</v>
      </c>
      <c r="I205" s="4"/>
      <c r="J205" s="4"/>
      <c r="L205" s="4"/>
      <c r="M205" s="4">
        <v>2504.6</v>
      </c>
    </row>
    <row r="206" spans="2:13" ht="15.75">
      <c r="B206" s="10" t="s">
        <v>72</v>
      </c>
      <c r="C206" s="67" t="s">
        <v>338</v>
      </c>
      <c r="D206" s="67" t="s">
        <v>323</v>
      </c>
      <c r="E206" s="67" t="s">
        <v>336</v>
      </c>
      <c r="F206" s="11" t="s">
        <v>207</v>
      </c>
      <c r="G206" s="11" t="s">
        <v>71</v>
      </c>
      <c r="H206" s="4">
        <v>5</v>
      </c>
      <c r="I206" s="4"/>
      <c r="J206" s="4"/>
      <c r="L206" s="4"/>
      <c r="M206" s="4">
        <v>5</v>
      </c>
    </row>
    <row r="207" spans="2:13" ht="47.25">
      <c r="B207" s="63" t="s">
        <v>404</v>
      </c>
      <c r="C207" s="86" t="s">
        <v>400</v>
      </c>
      <c r="D207" s="86"/>
      <c r="E207" s="86"/>
      <c r="F207" s="87"/>
      <c r="G207" s="87"/>
      <c r="H207" s="88"/>
      <c r="I207" s="88"/>
      <c r="J207" s="88"/>
      <c r="K207" s="109"/>
      <c r="L207" s="88">
        <f>L208</f>
        <v>4000</v>
      </c>
      <c r="M207" s="88">
        <f aca="true" t="shared" si="5" ref="M207:M212">L207</f>
        <v>4000</v>
      </c>
    </row>
    <row r="208" spans="2:13" ht="15.75">
      <c r="B208" s="90" t="s">
        <v>399</v>
      </c>
      <c r="C208" s="95" t="s">
        <v>400</v>
      </c>
      <c r="D208" s="95" t="s">
        <v>341</v>
      </c>
      <c r="E208" s="95" t="s">
        <v>328</v>
      </c>
      <c r="F208" s="96"/>
      <c r="G208" s="96"/>
      <c r="H208" s="93"/>
      <c r="I208" s="93"/>
      <c r="J208" s="93"/>
      <c r="K208" s="108"/>
      <c r="L208" s="93">
        <f>L209</f>
        <v>4000</v>
      </c>
      <c r="M208" s="93">
        <f t="shared" si="5"/>
        <v>4000</v>
      </c>
    </row>
    <row r="209" spans="2:13" ht="63">
      <c r="B209" s="27" t="s">
        <v>401</v>
      </c>
      <c r="C209" s="78" t="s">
        <v>400</v>
      </c>
      <c r="D209" s="78" t="s">
        <v>341</v>
      </c>
      <c r="E209" s="78" t="s">
        <v>330</v>
      </c>
      <c r="F209" s="46"/>
      <c r="G209" s="46"/>
      <c r="H209" s="47"/>
      <c r="I209" s="47"/>
      <c r="J209" s="47"/>
      <c r="K209" s="111"/>
      <c r="L209" s="47">
        <f>L210</f>
        <v>4000</v>
      </c>
      <c r="M209" s="47">
        <f t="shared" si="5"/>
        <v>4000</v>
      </c>
    </row>
    <row r="210" spans="2:13" ht="31.5">
      <c r="B210" s="56" t="s">
        <v>280</v>
      </c>
      <c r="C210" s="70" t="s">
        <v>400</v>
      </c>
      <c r="D210" s="70" t="s">
        <v>341</v>
      </c>
      <c r="E210" s="70" t="s">
        <v>330</v>
      </c>
      <c r="F210" s="49" t="s">
        <v>402</v>
      </c>
      <c r="G210" s="49"/>
      <c r="H210" s="48"/>
      <c r="I210" s="48"/>
      <c r="J210" s="48"/>
      <c r="K210" s="110"/>
      <c r="L210" s="48">
        <f>L211+L212</f>
        <v>4000</v>
      </c>
      <c r="M210" s="48">
        <f t="shared" si="5"/>
        <v>4000</v>
      </c>
    </row>
    <row r="211" spans="2:13" ht="94.5">
      <c r="B211" s="10" t="s">
        <v>48</v>
      </c>
      <c r="C211" s="67" t="s">
        <v>400</v>
      </c>
      <c r="D211" s="67" t="s">
        <v>341</v>
      </c>
      <c r="E211" s="67" t="s">
        <v>330</v>
      </c>
      <c r="F211" s="11" t="s">
        <v>402</v>
      </c>
      <c r="G211" s="11" t="s">
        <v>49</v>
      </c>
      <c r="H211" s="4"/>
      <c r="I211" s="4"/>
      <c r="J211" s="4"/>
      <c r="L211" s="4">
        <v>3110</v>
      </c>
      <c r="M211" s="4">
        <f t="shared" si="5"/>
        <v>3110</v>
      </c>
    </row>
    <row r="212" spans="2:13" ht="31.5">
      <c r="B212" s="10" t="s">
        <v>50</v>
      </c>
      <c r="C212" s="67" t="s">
        <v>400</v>
      </c>
      <c r="D212" s="67" t="s">
        <v>341</v>
      </c>
      <c r="E212" s="67" t="s">
        <v>330</v>
      </c>
      <c r="F212" s="11" t="s">
        <v>402</v>
      </c>
      <c r="G212" s="11" t="s">
        <v>51</v>
      </c>
      <c r="H212" s="4"/>
      <c r="I212" s="4"/>
      <c r="J212" s="4"/>
      <c r="L212" s="4">
        <v>890</v>
      </c>
      <c r="M212" s="4">
        <f t="shared" si="5"/>
        <v>890</v>
      </c>
    </row>
    <row r="213" spans="2:13" ht="30" customHeight="1">
      <c r="B213" s="85" t="s">
        <v>326</v>
      </c>
      <c r="C213" s="86" t="s">
        <v>332</v>
      </c>
      <c r="D213" s="86"/>
      <c r="E213" s="86"/>
      <c r="F213" s="87"/>
      <c r="G213" s="87"/>
      <c r="H213" s="88">
        <f>H214+H246</f>
        <v>344939.03</v>
      </c>
      <c r="I213" s="4"/>
      <c r="J213" s="4"/>
      <c r="L213" s="88">
        <f>L214+L246</f>
        <v>1888</v>
      </c>
      <c r="M213" s="88">
        <f>M214+M246</f>
        <v>346827.03</v>
      </c>
    </row>
    <row r="214" spans="2:13" ht="30" customHeight="1">
      <c r="B214" s="94" t="s">
        <v>360</v>
      </c>
      <c r="C214" s="95" t="s">
        <v>332</v>
      </c>
      <c r="D214" s="95"/>
      <c r="E214" s="95"/>
      <c r="F214" s="96"/>
      <c r="G214" s="96"/>
      <c r="H214" s="93">
        <f>H215+H242</f>
        <v>344189.03</v>
      </c>
      <c r="I214" s="4"/>
      <c r="J214" s="4"/>
      <c r="L214" s="93">
        <f>L215+L242</f>
        <v>1888</v>
      </c>
      <c r="M214" s="93">
        <f>M215+M242</f>
        <v>346077.03</v>
      </c>
    </row>
    <row r="215" spans="2:13" ht="51" customHeight="1">
      <c r="B215" s="58" t="s">
        <v>22</v>
      </c>
      <c r="C215" s="65" t="s">
        <v>332</v>
      </c>
      <c r="D215" s="65" t="s">
        <v>333</v>
      </c>
      <c r="E215" s="65" t="s">
        <v>328</v>
      </c>
      <c r="F215" s="61" t="s">
        <v>76</v>
      </c>
      <c r="G215" s="61"/>
      <c r="H215" s="62">
        <f>H216+H221+H224+H229</f>
        <v>343769.03</v>
      </c>
      <c r="I215" s="16" t="e">
        <f>I216</f>
        <v>#REF!</v>
      </c>
      <c r="J215" s="6" t="e">
        <f>J216</f>
        <v>#REF!</v>
      </c>
      <c r="L215" s="62">
        <f>L216+L221+L224+L229</f>
        <v>1888</v>
      </c>
      <c r="M215" s="62">
        <f>M216+M221+M224+M229</f>
        <v>345657.03</v>
      </c>
    </row>
    <row r="216" spans="2:13" ht="47.25">
      <c r="B216" s="27" t="s">
        <v>69</v>
      </c>
      <c r="C216" s="66" t="s">
        <v>332</v>
      </c>
      <c r="D216" s="66" t="s">
        <v>333</v>
      </c>
      <c r="E216" s="66" t="s">
        <v>334</v>
      </c>
      <c r="F216" s="28" t="s">
        <v>70</v>
      </c>
      <c r="G216" s="28"/>
      <c r="H216" s="29">
        <f>H217</f>
        <v>8375.87</v>
      </c>
      <c r="I216" s="17" t="e">
        <f>I224+I229+I239+#REF!+I217</f>
        <v>#REF!</v>
      </c>
      <c r="J216" s="9" t="e">
        <f>J224+J229+J239+#REF!+J217</f>
        <v>#REF!</v>
      </c>
      <c r="L216" s="29">
        <f>L217</f>
        <v>0</v>
      </c>
      <c r="M216" s="29">
        <f>M217</f>
        <v>8375.87</v>
      </c>
    </row>
    <row r="217" spans="2:13" ht="31.5">
      <c r="B217" s="10" t="s">
        <v>4</v>
      </c>
      <c r="C217" s="67" t="s">
        <v>332</v>
      </c>
      <c r="D217" s="67" t="s">
        <v>333</v>
      </c>
      <c r="E217" s="67" t="s">
        <v>334</v>
      </c>
      <c r="F217" s="11" t="s">
        <v>70</v>
      </c>
      <c r="G217" s="11"/>
      <c r="H217" s="4">
        <f>H218+H219+H220</f>
        <v>8375.87</v>
      </c>
      <c r="I217" s="18">
        <v>7325.8</v>
      </c>
      <c r="J217" s="4">
        <v>7325.8</v>
      </c>
      <c r="L217" s="4">
        <f>L218+L219+L220</f>
        <v>0</v>
      </c>
      <c r="M217" s="4">
        <f>M218+M219+M220</f>
        <v>8375.87</v>
      </c>
    </row>
    <row r="218" spans="2:13" ht="94.5">
      <c r="B218" s="10" t="s">
        <v>48</v>
      </c>
      <c r="C218" s="67" t="s">
        <v>332</v>
      </c>
      <c r="D218" s="67" t="s">
        <v>333</v>
      </c>
      <c r="E218" s="67" t="s">
        <v>334</v>
      </c>
      <c r="F218" s="11" t="s">
        <v>70</v>
      </c>
      <c r="G218" s="11" t="s">
        <v>49</v>
      </c>
      <c r="H218" s="4">
        <v>6712.6</v>
      </c>
      <c r="I218" s="18"/>
      <c r="J218" s="4"/>
      <c r="L218" s="4"/>
      <c r="M218" s="4">
        <v>6712.6</v>
      </c>
    </row>
    <row r="219" spans="2:13" ht="31.5">
      <c r="B219" s="10" t="s">
        <v>50</v>
      </c>
      <c r="C219" s="67" t="s">
        <v>332</v>
      </c>
      <c r="D219" s="67" t="s">
        <v>333</v>
      </c>
      <c r="E219" s="67" t="s">
        <v>334</v>
      </c>
      <c r="F219" s="11" t="s">
        <v>70</v>
      </c>
      <c r="G219" s="11" t="s">
        <v>51</v>
      </c>
      <c r="H219" s="4">
        <v>1658.27</v>
      </c>
      <c r="I219" s="18"/>
      <c r="J219" s="4"/>
      <c r="L219" s="4"/>
      <c r="M219" s="4">
        <v>1658.27</v>
      </c>
    </row>
    <row r="220" spans="2:13" ht="15.75">
      <c r="B220" s="10" t="s">
        <v>72</v>
      </c>
      <c r="C220" s="67" t="s">
        <v>332</v>
      </c>
      <c r="D220" s="67" t="s">
        <v>333</v>
      </c>
      <c r="E220" s="67" t="s">
        <v>334</v>
      </c>
      <c r="F220" s="11" t="s">
        <v>70</v>
      </c>
      <c r="G220" s="11" t="s">
        <v>71</v>
      </c>
      <c r="H220" s="4">
        <v>5</v>
      </c>
      <c r="I220" s="18"/>
      <c r="J220" s="4"/>
      <c r="L220" s="4"/>
      <c r="M220" s="4">
        <v>5</v>
      </c>
    </row>
    <row r="221" spans="2:13" ht="78.75">
      <c r="B221" s="27" t="s">
        <v>73</v>
      </c>
      <c r="C221" s="66" t="s">
        <v>332</v>
      </c>
      <c r="D221" s="66" t="s">
        <v>333</v>
      </c>
      <c r="E221" s="66" t="s">
        <v>334</v>
      </c>
      <c r="F221" s="28" t="s">
        <v>74</v>
      </c>
      <c r="G221" s="28"/>
      <c r="H221" s="29">
        <f>H222</f>
        <v>1181.45</v>
      </c>
      <c r="I221" s="18"/>
      <c r="J221" s="4"/>
      <c r="L221" s="29">
        <f>L222</f>
        <v>0</v>
      </c>
      <c r="M221" s="29">
        <f>M222</f>
        <v>1181.45</v>
      </c>
    </row>
    <row r="222" spans="2:13" ht="15.75">
      <c r="B222" s="10" t="s">
        <v>75</v>
      </c>
      <c r="C222" s="67" t="s">
        <v>332</v>
      </c>
      <c r="D222" s="67" t="s">
        <v>333</v>
      </c>
      <c r="E222" s="67" t="s">
        <v>334</v>
      </c>
      <c r="F222" s="11" t="s">
        <v>74</v>
      </c>
      <c r="G222" s="11"/>
      <c r="H222" s="4">
        <f>H223</f>
        <v>1181.45</v>
      </c>
      <c r="I222" s="18"/>
      <c r="J222" s="4"/>
      <c r="L222" s="4">
        <f>L223</f>
        <v>0</v>
      </c>
      <c r="M222" s="4">
        <f>M223</f>
        <v>1181.45</v>
      </c>
    </row>
    <row r="223" spans="2:13" ht="31.5">
      <c r="B223" s="10" t="s">
        <v>50</v>
      </c>
      <c r="C223" s="67" t="s">
        <v>332</v>
      </c>
      <c r="D223" s="67" t="s">
        <v>333</v>
      </c>
      <c r="E223" s="67" t="s">
        <v>334</v>
      </c>
      <c r="F223" s="11" t="s">
        <v>74</v>
      </c>
      <c r="G223" s="11" t="s">
        <v>51</v>
      </c>
      <c r="H223" s="4">
        <f>150+320+75+596.45+40</f>
        <v>1181.45</v>
      </c>
      <c r="I223" s="18"/>
      <c r="J223" s="4"/>
      <c r="L223" s="4"/>
      <c r="M223" s="4">
        <f>150+320+75+596.45+40</f>
        <v>1181.45</v>
      </c>
    </row>
    <row r="224" spans="2:13" ht="31.5">
      <c r="B224" s="30" t="s">
        <v>9</v>
      </c>
      <c r="C224" s="69" t="s">
        <v>332</v>
      </c>
      <c r="D224" s="69" t="s">
        <v>333</v>
      </c>
      <c r="E224" s="69" t="s">
        <v>323</v>
      </c>
      <c r="F224" s="31" t="s">
        <v>45</v>
      </c>
      <c r="G224" s="31"/>
      <c r="H224" s="32">
        <f>H225+H227</f>
        <v>126520.25</v>
      </c>
      <c r="I224" s="12">
        <f>SUM(I225:I227)</f>
        <v>125306.22</v>
      </c>
      <c r="J224" s="12">
        <f>SUM(J225:J227)</f>
        <v>130277.59</v>
      </c>
      <c r="L224" s="32">
        <f>L225+L227</f>
        <v>-1306.75</v>
      </c>
      <c r="M224" s="32">
        <f>M225+M227</f>
        <v>125213.5</v>
      </c>
    </row>
    <row r="225" spans="2:13" ht="48.75" customHeight="1">
      <c r="B225" s="27" t="s">
        <v>54</v>
      </c>
      <c r="C225" s="66" t="s">
        <v>332</v>
      </c>
      <c r="D225" s="66" t="s">
        <v>333</v>
      </c>
      <c r="E225" s="66" t="s">
        <v>323</v>
      </c>
      <c r="F225" s="28" t="s">
        <v>44</v>
      </c>
      <c r="G225" s="28"/>
      <c r="H225" s="29">
        <f>H226</f>
        <v>71315.4</v>
      </c>
      <c r="I225" s="18">
        <f>75147.2-920-2971-960.5</f>
        <v>70295.7</v>
      </c>
      <c r="J225" s="4">
        <v>72218.9</v>
      </c>
      <c r="L225" s="29">
        <f>L226</f>
        <v>0</v>
      </c>
      <c r="M225" s="29">
        <f>M226</f>
        <v>71315.4</v>
      </c>
    </row>
    <row r="226" spans="2:13" ht="54" customHeight="1">
      <c r="B226" s="10" t="s">
        <v>43</v>
      </c>
      <c r="C226" s="67" t="s">
        <v>332</v>
      </c>
      <c r="D226" s="67" t="s">
        <v>333</v>
      </c>
      <c r="E226" s="67" t="s">
        <v>323</v>
      </c>
      <c r="F226" s="11" t="s">
        <v>44</v>
      </c>
      <c r="G226" s="11" t="s">
        <v>42</v>
      </c>
      <c r="H226" s="4">
        <f>72315.4-3000+2000</f>
        <v>71315.4</v>
      </c>
      <c r="I226" s="18"/>
      <c r="J226" s="4"/>
      <c r="L226" s="4"/>
      <c r="M226" s="4">
        <f>72315.4-3000+2000</f>
        <v>71315.4</v>
      </c>
    </row>
    <row r="227" spans="2:13" ht="84.75" customHeight="1">
      <c r="B227" s="27" t="s">
        <v>55</v>
      </c>
      <c r="C227" s="66" t="s">
        <v>332</v>
      </c>
      <c r="D227" s="66" t="s">
        <v>333</v>
      </c>
      <c r="E227" s="66" t="s">
        <v>323</v>
      </c>
      <c r="F227" s="28" t="s">
        <v>38</v>
      </c>
      <c r="G227" s="28"/>
      <c r="H227" s="29">
        <f>H228</f>
        <v>55204.85</v>
      </c>
      <c r="I227" s="4">
        <f>55010.52</f>
        <v>55010.52</v>
      </c>
      <c r="J227" s="4">
        <v>58058.69</v>
      </c>
      <c r="L227" s="29">
        <f>L228</f>
        <v>-1306.75</v>
      </c>
      <c r="M227" s="29">
        <f>M228</f>
        <v>53898.1</v>
      </c>
    </row>
    <row r="228" spans="2:13" ht="47.25">
      <c r="B228" s="10" t="s">
        <v>43</v>
      </c>
      <c r="C228" s="67" t="s">
        <v>332</v>
      </c>
      <c r="D228" s="67" t="s">
        <v>333</v>
      </c>
      <c r="E228" s="67" t="s">
        <v>323</v>
      </c>
      <c r="F228" s="11" t="s">
        <v>38</v>
      </c>
      <c r="G228" s="11" t="s">
        <v>42</v>
      </c>
      <c r="H228" s="4">
        <v>55204.85</v>
      </c>
      <c r="I228" s="4"/>
      <c r="J228" s="4"/>
      <c r="L228" s="4">
        <f>-1306.75</f>
        <v>-1306.75</v>
      </c>
      <c r="M228" s="4">
        <f>55204.85+L228</f>
        <v>53898.1</v>
      </c>
    </row>
    <row r="229" spans="2:13" ht="31.5">
      <c r="B229" s="30" t="s">
        <v>10</v>
      </c>
      <c r="C229" s="69" t="s">
        <v>332</v>
      </c>
      <c r="D229" s="69" t="s">
        <v>333</v>
      </c>
      <c r="E229" s="69" t="s">
        <v>335</v>
      </c>
      <c r="F229" s="31" t="s">
        <v>57</v>
      </c>
      <c r="G229" s="31"/>
      <c r="H229" s="32">
        <f>H230+H239</f>
        <v>207691.46000000002</v>
      </c>
      <c r="I229" s="26">
        <f>SUM(I230:I230)</f>
        <v>124305.24</v>
      </c>
      <c r="J229" s="12">
        <f>SUM(J230:J230)</f>
        <v>128026.86</v>
      </c>
      <c r="L229" s="32">
        <f>L230+L239</f>
        <v>3194.75</v>
      </c>
      <c r="M229" s="32">
        <f>M230+M239</f>
        <v>210886.21000000002</v>
      </c>
    </row>
    <row r="230" spans="2:13" ht="97.5" customHeight="1">
      <c r="B230" s="27" t="s">
        <v>56</v>
      </c>
      <c r="C230" s="66" t="s">
        <v>332</v>
      </c>
      <c r="D230" s="66" t="s">
        <v>333</v>
      </c>
      <c r="E230" s="66" t="s">
        <v>335</v>
      </c>
      <c r="F230" s="28" t="s">
        <v>61</v>
      </c>
      <c r="G230" s="28"/>
      <c r="H230" s="29">
        <f>H231+H233+H235</f>
        <v>180487.67</v>
      </c>
      <c r="I230" s="4">
        <v>124305.24</v>
      </c>
      <c r="J230" s="4">
        <v>128026.86</v>
      </c>
      <c r="L230" s="29">
        <f>L231+L233+L235+L237</f>
        <v>3194.75</v>
      </c>
      <c r="M230" s="29">
        <f>M231+M233+M235+M237</f>
        <v>183682.42</v>
      </c>
    </row>
    <row r="231" spans="2:13" ht="64.5" customHeight="1">
      <c r="B231" s="56" t="s">
        <v>58</v>
      </c>
      <c r="C231" s="70" t="s">
        <v>332</v>
      </c>
      <c r="D231" s="70" t="s">
        <v>333</v>
      </c>
      <c r="E231" s="70" t="s">
        <v>335</v>
      </c>
      <c r="F231" s="49" t="s">
        <v>62</v>
      </c>
      <c r="G231" s="49"/>
      <c r="H231" s="48">
        <f>H232</f>
        <v>116413.38</v>
      </c>
      <c r="I231" s="4"/>
      <c r="J231" s="4"/>
      <c r="L231" s="48">
        <f>L232</f>
        <v>1306.75</v>
      </c>
      <c r="M231" s="48">
        <f>M232</f>
        <v>117720.13</v>
      </c>
    </row>
    <row r="232" spans="2:13" ht="47.25">
      <c r="B232" s="10" t="s">
        <v>43</v>
      </c>
      <c r="C232" s="67" t="s">
        <v>332</v>
      </c>
      <c r="D232" s="67" t="s">
        <v>333</v>
      </c>
      <c r="E232" s="67" t="s">
        <v>335</v>
      </c>
      <c r="F232" s="11" t="s">
        <v>62</v>
      </c>
      <c r="G232" s="11" t="s">
        <v>42</v>
      </c>
      <c r="H232" s="4">
        <v>116413.38</v>
      </c>
      <c r="I232" s="4"/>
      <c r="J232" s="4"/>
      <c r="L232" s="4">
        <v>1306.75</v>
      </c>
      <c r="M232" s="4">
        <f>116413.38+L232</f>
        <v>117720.13</v>
      </c>
    </row>
    <row r="233" spans="2:13" ht="48.75" customHeight="1">
      <c r="B233" s="56" t="s">
        <v>59</v>
      </c>
      <c r="C233" s="70" t="s">
        <v>332</v>
      </c>
      <c r="D233" s="70" t="s">
        <v>333</v>
      </c>
      <c r="E233" s="70" t="s">
        <v>335</v>
      </c>
      <c r="F233" s="49" t="s">
        <v>63</v>
      </c>
      <c r="G233" s="49"/>
      <c r="H233" s="48">
        <f>H234</f>
        <v>62216.69</v>
      </c>
      <c r="I233" s="4"/>
      <c r="J233" s="4"/>
      <c r="L233" s="48">
        <f>L234</f>
        <v>0</v>
      </c>
      <c r="M233" s="48">
        <f>M234</f>
        <v>62216.69</v>
      </c>
    </row>
    <row r="234" spans="2:13" ht="47.25">
      <c r="B234" s="10" t="s">
        <v>43</v>
      </c>
      <c r="C234" s="67" t="s">
        <v>332</v>
      </c>
      <c r="D234" s="67" t="s">
        <v>333</v>
      </c>
      <c r="E234" s="67" t="s">
        <v>335</v>
      </c>
      <c r="F234" s="11" t="s">
        <v>63</v>
      </c>
      <c r="G234" s="11" t="s">
        <v>42</v>
      </c>
      <c r="H234" s="4">
        <f>63216.69-4000+3000</f>
        <v>62216.69</v>
      </c>
      <c r="I234" s="4"/>
      <c r="J234" s="4"/>
      <c r="L234" s="4"/>
      <c r="M234" s="4">
        <f>63216.69-4000+3000</f>
        <v>62216.69</v>
      </c>
    </row>
    <row r="235" spans="2:13" ht="31.5">
      <c r="B235" s="56" t="s">
        <v>60</v>
      </c>
      <c r="C235" s="70" t="s">
        <v>332</v>
      </c>
      <c r="D235" s="70" t="s">
        <v>333</v>
      </c>
      <c r="E235" s="70" t="s">
        <v>335</v>
      </c>
      <c r="F235" s="49" t="s">
        <v>64</v>
      </c>
      <c r="G235" s="49"/>
      <c r="H235" s="48">
        <f>H236</f>
        <v>1857.6</v>
      </c>
      <c r="I235" s="4"/>
      <c r="J235" s="4"/>
      <c r="L235" s="48">
        <f>L236</f>
        <v>0</v>
      </c>
      <c r="M235" s="48">
        <f>M236</f>
        <v>1857.6</v>
      </c>
    </row>
    <row r="236" spans="2:13" ht="47.25">
      <c r="B236" s="10" t="s">
        <v>43</v>
      </c>
      <c r="C236" s="67" t="s">
        <v>332</v>
      </c>
      <c r="D236" s="67" t="s">
        <v>333</v>
      </c>
      <c r="E236" s="67" t="s">
        <v>335</v>
      </c>
      <c r="F236" s="11" t="s">
        <v>64</v>
      </c>
      <c r="G236" s="11" t="s">
        <v>42</v>
      </c>
      <c r="H236" s="4">
        <v>1857.6</v>
      </c>
      <c r="I236" s="4"/>
      <c r="J236" s="4"/>
      <c r="L236" s="4"/>
      <c r="M236" s="4">
        <v>1857.6</v>
      </c>
    </row>
    <row r="237" spans="2:13" ht="47.25">
      <c r="B237" s="56" t="s">
        <v>379</v>
      </c>
      <c r="C237" s="70" t="s">
        <v>332</v>
      </c>
      <c r="D237" s="70" t="s">
        <v>333</v>
      </c>
      <c r="E237" s="70" t="s">
        <v>335</v>
      </c>
      <c r="F237" s="49" t="s">
        <v>380</v>
      </c>
      <c r="G237" s="49"/>
      <c r="H237" s="48"/>
      <c r="I237" s="4"/>
      <c r="J237" s="4"/>
      <c r="L237" s="48">
        <f>L238</f>
        <v>1888</v>
      </c>
      <c r="M237" s="48">
        <f>M238</f>
        <v>1888</v>
      </c>
    </row>
    <row r="238" spans="2:13" ht="47.25">
      <c r="B238" s="10" t="s">
        <v>43</v>
      </c>
      <c r="C238" s="67" t="s">
        <v>332</v>
      </c>
      <c r="D238" s="67" t="s">
        <v>333</v>
      </c>
      <c r="E238" s="67" t="s">
        <v>335</v>
      </c>
      <c r="F238" s="11" t="s">
        <v>380</v>
      </c>
      <c r="G238" s="11" t="s">
        <v>42</v>
      </c>
      <c r="H238" s="4"/>
      <c r="I238" s="4"/>
      <c r="J238" s="4"/>
      <c r="L238" s="4">
        <v>1888</v>
      </c>
      <c r="M238" s="4">
        <f>L238</f>
        <v>1888</v>
      </c>
    </row>
    <row r="239" spans="2:13" ht="31.5">
      <c r="B239" s="27" t="s">
        <v>65</v>
      </c>
      <c r="C239" s="66" t="s">
        <v>332</v>
      </c>
      <c r="D239" s="66" t="s">
        <v>333</v>
      </c>
      <c r="E239" s="66" t="s">
        <v>335</v>
      </c>
      <c r="F239" s="28" t="s">
        <v>66</v>
      </c>
      <c r="G239" s="28"/>
      <c r="H239" s="29">
        <f>SUM(H240)</f>
        <v>27203.79</v>
      </c>
      <c r="I239" s="12">
        <f>SUM(I240)</f>
        <v>27259.7</v>
      </c>
      <c r="J239" s="12">
        <f>SUM(J240)</f>
        <v>29505.3</v>
      </c>
      <c r="L239" s="29">
        <f>SUM(L240)</f>
        <v>0</v>
      </c>
      <c r="M239" s="29">
        <f>SUM(M240)</f>
        <v>27203.79</v>
      </c>
    </row>
    <row r="240" spans="2:13" ht="36.75" customHeight="1">
      <c r="B240" s="10" t="s">
        <v>67</v>
      </c>
      <c r="C240" s="67" t="s">
        <v>332</v>
      </c>
      <c r="D240" s="67" t="s">
        <v>333</v>
      </c>
      <c r="E240" s="67" t="s">
        <v>335</v>
      </c>
      <c r="F240" s="11" t="s">
        <v>68</v>
      </c>
      <c r="G240" s="11"/>
      <c r="H240" s="4">
        <f>H241</f>
        <v>27203.79</v>
      </c>
      <c r="I240" s="18">
        <f>30230-2970.3</f>
        <v>27259.7</v>
      </c>
      <c r="J240" s="4">
        <f>31741-2235.7</f>
        <v>29505.3</v>
      </c>
      <c r="L240" s="4">
        <f>L241</f>
        <v>0</v>
      </c>
      <c r="M240" s="4">
        <f>M241</f>
        <v>27203.79</v>
      </c>
    </row>
    <row r="241" spans="2:13" ht="48.75" customHeight="1">
      <c r="B241" s="10" t="s">
        <v>43</v>
      </c>
      <c r="C241" s="67" t="s">
        <v>332</v>
      </c>
      <c r="D241" s="67" t="s">
        <v>333</v>
      </c>
      <c r="E241" s="67" t="s">
        <v>335</v>
      </c>
      <c r="F241" s="11" t="s">
        <v>68</v>
      </c>
      <c r="G241" s="11" t="s">
        <v>42</v>
      </c>
      <c r="H241" s="4">
        <v>27203.79</v>
      </c>
      <c r="I241" s="18"/>
      <c r="J241" s="4"/>
      <c r="L241" s="4"/>
      <c r="M241" s="4">
        <v>27203.79</v>
      </c>
    </row>
    <row r="242" spans="2:13" ht="47.25">
      <c r="B242" s="27" t="s">
        <v>262</v>
      </c>
      <c r="C242" s="66" t="s">
        <v>332</v>
      </c>
      <c r="D242" s="66" t="s">
        <v>333</v>
      </c>
      <c r="E242" s="66" t="s">
        <v>333</v>
      </c>
      <c r="F242" s="28" t="s">
        <v>263</v>
      </c>
      <c r="G242" s="28"/>
      <c r="H242" s="29">
        <f>H243</f>
        <v>420</v>
      </c>
      <c r="I242" s="12" t="e">
        <f>#REF!+I243</f>
        <v>#REF!</v>
      </c>
      <c r="J242" s="12" t="e">
        <f>#REF!+J243</f>
        <v>#REF!</v>
      </c>
      <c r="L242" s="29">
        <f>L243</f>
        <v>0</v>
      </c>
      <c r="M242" s="29">
        <f>M243</f>
        <v>420</v>
      </c>
    </row>
    <row r="243" spans="2:13" s="2" customFormat="1" ht="31.5">
      <c r="B243" s="56" t="s">
        <v>17</v>
      </c>
      <c r="C243" s="70" t="s">
        <v>332</v>
      </c>
      <c r="D243" s="70" t="s">
        <v>333</v>
      </c>
      <c r="E243" s="70" t="s">
        <v>333</v>
      </c>
      <c r="F243" s="49" t="s">
        <v>263</v>
      </c>
      <c r="G243" s="49"/>
      <c r="H243" s="48">
        <f>H244</f>
        <v>420</v>
      </c>
      <c r="I243" s="4">
        <v>200</v>
      </c>
      <c r="J243" s="4">
        <v>150</v>
      </c>
      <c r="L243" s="48">
        <f>L244</f>
        <v>0</v>
      </c>
      <c r="M243" s="48">
        <f>M244</f>
        <v>420</v>
      </c>
    </row>
    <row r="244" spans="2:13" s="2" customFormat="1" ht="36" customHeight="1">
      <c r="B244" s="10" t="s">
        <v>50</v>
      </c>
      <c r="C244" s="67" t="s">
        <v>332</v>
      </c>
      <c r="D244" s="67" t="s">
        <v>333</v>
      </c>
      <c r="E244" s="67" t="s">
        <v>333</v>
      </c>
      <c r="F244" s="11" t="s">
        <v>263</v>
      </c>
      <c r="G244" s="11" t="s">
        <v>51</v>
      </c>
      <c r="H244" s="4">
        <v>420</v>
      </c>
      <c r="I244" s="9" t="e">
        <f>#REF!</f>
        <v>#REF!</v>
      </c>
      <c r="J244" s="9" t="e">
        <f>#REF!</f>
        <v>#REF!</v>
      </c>
      <c r="L244" s="4"/>
      <c r="M244" s="4">
        <v>420</v>
      </c>
    </row>
    <row r="245" spans="2:13" s="2" customFormat="1" ht="15.75">
      <c r="B245" s="94" t="s">
        <v>361</v>
      </c>
      <c r="C245" s="95" t="s">
        <v>332</v>
      </c>
      <c r="D245" s="95" t="s">
        <v>340</v>
      </c>
      <c r="E245" s="95"/>
      <c r="F245" s="96"/>
      <c r="G245" s="96"/>
      <c r="H245" s="93">
        <f>H246</f>
        <v>750</v>
      </c>
      <c r="I245" s="9"/>
      <c r="J245" s="9"/>
      <c r="L245" s="93">
        <f aca="true" t="shared" si="6" ref="L245:M247">L246</f>
        <v>0</v>
      </c>
      <c r="M245" s="93">
        <f t="shared" si="6"/>
        <v>750</v>
      </c>
    </row>
    <row r="246" spans="2:13" s="2" customFormat="1" ht="36" customHeight="1">
      <c r="B246" s="27" t="s">
        <v>282</v>
      </c>
      <c r="C246" s="66" t="s">
        <v>332</v>
      </c>
      <c r="D246" s="66" t="s">
        <v>340</v>
      </c>
      <c r="E246" s="66" t="s">
        <v>335</v>
      </c>
      <c r="F246" s="28" t="s">
        <v>284</v>
      </c>
      <c r="G246" s="28"/>
      <c r="H246" s="29">
        <f>H247</f>
        <v>750</v>
      </c>
      <c r="I246" s="9"/>
      <c r="J246" s="9"/>
      <c r="L246" s="29">
        <f t="shared" si="6"/>
        <v>0</v>
      </c>
      <c r="M246" s="29">
        <f t="shared" si="6"/>
        <v>750</v>
      </c>
    </row>
    <row r="247" spans="2:13" s="2" customFormat="1" ht="36" customHeight="1">
      <c r="B247" s="56" t="s">
        <v>283</v>
      </c>
      <c r="C247" s="70" t="s">
        <v>332</v>
      </c>
      <c r="D247" s="70" t="s">
        <v>340</v>
      </c>
      <c r="E247" s="70" t="s">
        <v>335</v>
      </c>
      <c r="F247" s="49" t="s">
        <v>284</v>
      </c>
      <c r="G247" s="49"/>
      <c r="H247" s="48">
        <f>H248</f>
        <v>750</v>
      </c>
      <c r="I247" s="9"/>
      <c r="J247" s="9"/>
      <c r="L247" s="48">
        <f t="shared" si="6"/>
        <v>0</v>
      </c>
      <c r="M247" s="48">
        <f t="shared" si="6"/>
        <v>750</v>
      </c>
    </row>
    <row r="248" spans="2:13" s="2" customFormat="1" ht="36" customHeight="1">
      <c r="B248" s="10" t="s">
        <v>50</v>
      </c>
      <c r="C248" s="67" t="s">
        <v>332</v>
      </c>
      <c r="D248" s="67" t="s">
        <v>340</v>
      </c>
      <c r="E248" s="67" t="s">
        <v>335</v>
      </c>
      <c r="F248" s="11" t="s">
        <v>284</v>
      </c>
      <c r="G248" s="11" t="s">
        <v>51</v>
      </c>
      <c r="H248" s="4">
        <v>750</v>
      </c>
      <c r="I248" s="9"/>
      <c r="J248" s="9"/>
      <c r="L248" s="4"/>
      <c r="M248" s="4">
        <v>750</v>
      </c>
    </row>
    <row r="249" spans="2:13" ht="47.25">
      <c r="B249" s="85" t="s">
        <v>362</v>
      </c>
      <c r="C249" s="106" t="s">
        <v>342</v>
      </c>
      <c r="D249" s="106"/>
      <c r="E249" s="106"/>
      <c r="F249" s="87"/>
      <c r="G249" s="87"/>
      <c r="H249" s="88">
        <f>H250</f>
        <v>145128.94</v>
      </c>
      <c r="I249" s="12"/>
      <c r="J249" s="12"/>
      <c r="L249" s="88">
        <f>L250</f>
        <v>-405.70000000000005</v>
      </c>
      <c r="M249" s="88">
        <f>M250</f>
        <v>144723.24</v>
      </c>
    </row>
    <row r="250" spans="2:13" ht="15.75">
      <c r="B250" s="104" t="s">
        <v>356</v>
      </c>
      <c r="C250" s="105" t="s">
        <v>342</v>
      </c>
      <c r="D250" s="105" t="s">
        <v>324</v>
      </c>
      <c r="E250" s="105"/>
      <c r="F250" s="96"/>
      <c r="G250" s="96"/>
      <c r="H250" s="93">
        <f>H251</f>
        <v>145128.94</v>
      </c>
      <c r="I250" s="4">
        <v>2000</v>
      </c>
      <c r="J250" s="4">
        <v>2000</v>
      </c>
      <c r="L250" s="93">
        <f>L251</f>
        <v>-405.70000000000005</v>
      </c>
      <c r="M250" s="93">
        <f>M251</f>
        <v>144723.24</v>
      </c>
    </row>
    <row r="251" spans="2:13" ht="31.5">
      <c r="B251" s="5" t="s">
        <v>98</v>
      </c>
      <c r="C251" s="68" t="s">
        <v>342</v>
      </c>
      <c r="D251" s="68" t="s">
        <v>324</v>
      </c>
      <c r="E251" s="68"/>
      <c r="F251" s="7" t="s">
        <v>99</v>
      </c>
      <c r="G251" s="7"/>
      <c r="H251" s="6">
        <f>H252+H265+H323+H257+H262+H334</f>
        <v>145128.94</v>
      </c>
      <c r="I251" s="6" t="e">
        <f>I265+I334+I252</f>
        <v>#REF!</v>
      </c>
      <c r="J251" s="6" t="e">
        <f>J265+J334+J252</f>
        <v>#REF!</v>
      </c>
      <c r="L251" s="6">
        <f>L252+L265+L323+L257+L262+L334</f>
        <v>-405.70000000000005</v>
      </c>
      <c r="M251" s="6">
        <f>M252+M265+M323+M257+M262+M334</f>
        <v>144723.24</v>
      </c>
    </row>
    <row r="252" spans="2:13" ht="63">
      <c r="B252" s="27" t="s">
        <v>101</v>
      </c>
      <c r="C252" s="66" t="s">
        <v>342</v>
      </c>
      <c r="D252" s="66" t="s">
        <v>324</v>
      </c>
      <c r="E252" s="66" t="s">
        <v>341</v>
      </c>
      <c r="F252" s="35" t="s">
        <v>102</v>
      </c>
      <c r="G252" s="35"/>
      <c r="H252" s="36">
        <f>H253+H255</f>
        <v>3095</v>
      </c>
      <c r="I252" s="19" t="e">
        <f>#REF!+I255+I254</f>
        <v>#REF!</v>
      </c>
      <c r="J252" s="19" t="e">
        <f>#REF!+J255+J254</f>
        <v>#REF!</v>
      </c>
      <c r="L252" s="36">
        <f>L253+L255</f>
        <v>0</v>
      </c>
      <c r="M252" s="36">
        <f>M253+M255</f>
        <v>3095</v>
      </c>
    </row>
    <row r="253" spans="2:13" ht="63">
      <c r="B253" s="10" t="s">
        <v>107</v>
      </c>
      <c r="C253" s="67" t="s">
        <v>342</v>
      </c>
      <c r="D253" s="67" t="s">
        <v>324</v>
      </c>
      <c r="E253" s="67" t="s">
        <v>341</v>
      </c>
      <c r="F253" s="15" t="s">
        <v>103</v>
      </c>
      <c r="G253" s="15"/>
      <c r="H253" s="14">
        <f>H254</f>
        <v>2090</v>
      </c>
      <c r="I253" s="19"/>
      <c r="J253" s="19"/>
      <c r="L253" s="14">
        <f>L254</f>
        <v>0</v>
      </c>
      <c r="M253" s="14">
        <f>M254</f>
        <v>2090</v>
      </c>
    </row>
    <row r="254" spans="2:13" ht="97.5" customHeight="1">
      <c r="B254" s="10" t="s">
        <v>48</v>
      </c>
      <c r="C254" s="67" t="s">
        <v>342</v>
      </c>
      <c r="D254" s="67" t="s">
        <v>324</v>
      </c>
      <c r="E254" s="67" t="s">
        <v>341</v>
      </c>
      <c r="F254" s="15" t="s">
        <v>103</v>
      </c>
      <c r="G254" s="15" t="s">
        <v>49</v>
      </c>
      <c r="H254" s="14">
        <v>2090</v>
      </c>
      <c r="I254" s="14">
        <v>4915.3</v>
      </c>
      <c r="J254" s="14">
        <v>4915.3</v>
      </c>
      <c r="L254" s="14"/>
      <c r="M254" s="14">
        <v>2090</v>
      </c>
    </row>
    <row r="255" spans="2:13" ht="40.5" customHeight="1">
      <c r="B255" s="13" t="s">
        <v>100</v>
      </c>
      <c r="C255" s="75" t="s">
        <v>342</v>
      </c>
      <c r="D255" s="75" t="s">
        <v>324</v>
      </c>
      <c r="E255" s="75" t="s">
        <v>341</v>
      </c>
      <c r="F255" s="15" t="s">
        <v>104</v>
      </c>
      <c r="G255" s="15"/>
      <c r="H255" s="14">
        <f>H256</f>
        <v>1005</v>
      </c>
      <c r="I255" s="14">
        <v>957.5</v>
      </c>
      <c r="J255" s="14">
        <v>820.4</v>
      </c>
      <c r="L255" s="14">
        <f>L256</f>
        <v>0</v>
      </c>
      <c r="M255" s="14">
        <f>M256</f>
        <v>1005</v>
      </c>
    </row>
    <row r="256" spans="2:13" ht="40.5" customHeight="1">
      <c r="B256" s="13" t="s">
        <v>50</v>
      </c>
      <c r="C256" s="75" t="s">
        <v>342</v>
      </c>
      <c r="D256" s="75" t="s">
        <v>324</v>
      </c>
      <c r="E256" s="75" t="s">
        <v>341</v>
      </c>
      <c r="F256" s="15" t="s">
        <v>104</v>
      </c>
      <c r="G256" s="15" t="s">
        <v>51</v>
      </c>
      <c r="H256" s="14">
        <v>1005</v>
      </c>
      <c r="I256" s="14"/>
      <c r="J256" s="14"/>
      <c r="L256" s="14"/>
      <c r="M256" s="14">
        <v>1005</v>
      </c>
    </row>
    <row r="257" spans="2:13" ht="52.5" customHeight="1">
      <c r="B257" s="27" t="s">
        <v>69</v>
      </c>
      <c r="C257" s="66" t="s">
        <v>342</v>
      </c>
      <c r="D257" s="66" t="s">
        <v>324</v>
      </c>
      <c r="E257" s="66" t="s">
        <v>341</v>
      </c>
      <c r="F257" s="41" t="s">
        <v>187</v>
      </c>
      <c r="G257" s="41"/>
      <c r="H257" s="42">
        <f>H258</f>
        <v>3830.5</v>
      </c>
      <c r="I257" s="14"/>
      <c r="J257" s="14"/>
      <c r="L257" s="42">
        <f>L258</f>
        <v>-436.1</v>
      </c>
      <c r="M257" s="42">
        <f>M258</f>
        <v>3394.4</v>
      </c>
    </row>
    <row r="258" spans="2:13" ht="42" customHeight="1">
      <c r="B258" s="10" t="s">
        <v>4</v>
      </c>
      <c r="C258" s="67" t="s">
        <v>342</v>
      </c>
      <c r="D258" s="67" t="s">
        <v>324</v>
      </c>
      <c r="E258" s="67" t="s">
        <v>341</v>
      </c>
      <c r="F258" s="15" t="s">
        <v>187</v>
      </c>
      <c r="G258" s="15"/>
      <c r="H258" s="14">
        <f>SUM(H259:H261)</f>
        <v>3830.5</v>
      </c>
      <c r="I258" s="14"/>
      <c r="J258" s="14"/>
      <c r="L258" s="14">
        <f>SUM(L259:L261)</f>
        <v>-436.1</v>
      </c>
      <c r="M258" s="14">
        <f>SUM(M259:M261)</f>
        <v>3394.4</v>
      </c>
    </row>
    <row r="259" spans="2:13" ht="97.5" customHeight="1">
      <c r="B259" s="10" t="s">
        <v>48</v>
      </c>
      <c r="C259" s="67" t="s">
        <v>342</v>
      </c>
      <c r="D259" s="67" t="s">
        <v>324</v>
      </c>
      <c r="E259" s="67" t="s">
        <v>341</v>
      </c>
      <c r="F259" s="15" t="s">
        <v>187</v>
      </c>
      <c r="G259" s="15" t="s">
        <v>49</v>
      </c>
      <c r="H259" s="14">
        <v>2970</v>
      </c>
      <c r="I259" s="14"/>
      <c r="J259" s="14"/>
      <c r="L259" s="14">
        <v>-276</v>
      </c>
      <c r="M259" s="14">
        <f>2970+L259</f>
        <v>2694</v>
      </c>
    </row>
    <row r="260" spans="2:13" ht="31.5">
      <c r="B260" s="10" t="s">
        <v>50</v>
      </c>
      <c r="C260" s="67" t="s">
        <v>342</v>
      </c>
      <c r="D260" s="67" t="s">
        <v>324</v>
      </c>
      <c r="E260" s="67" t="s">
        <v>341</v>
      </c>
      <c r="F260" s="15" t="s">
        <v>187</v>
      </c>
      <c r="G260" s="15" t="s">
        <v>51</v>
      </c>
      <c r="H260" s="14">
        <v>855.5</v>
      </c>
      <c r="I260" s="14"/>
      <c r="J260" s="14"/>
      <c r="L260" s="14">
        <v>-160.1</v>
      </c>
      <c r="M260" s="14">
        <f>855.5+L260</f>
        <v>695.4</v>
      </c>
    </row>
    <row r="261" spans="2:13" ht="15.75">
      <c r="B261" s="10" t="s">
        <v>72</v>
      </c>
      <c r="C261" s="67" t="s">
        <v>342</v>
      </c>
      <c r="D261" s="67" t="s">
        <v>324</v>
      </c>
      <c r="E261" s="67" t="s">
        <v>341</v>
      </c>
      <c r="F261" s="15" t="s">
        <v>187</v>
      </c>
      <c r="G261" s="15" t="s">
        <v>71</v>
      </c>
      <c r="H261" s="14">
        <v>5</v>
      </c>
      <c r="I261" s="14"/>
      <c r="J261" s="14"/>
      <c r="L261" s="14"/>
      <c r="M261" s="14">
        <v>5</v>
      </c>
    </row>
    <row r="262" spans="2:13" ht="50.25" customHeight="1">
      <c r="B262" s="27" t="s">
        <v>188</v>
      </c>
      <c r="C262" s="66" t="s">
        <v>342</v>
      </c>
      <c r="D262" s="66" t="s">
        <v>324</v>
      </c>
      <c r="E262" s="66" t="s">
        <v>341</v>
      </c>
      <c r="F262" s="41" t="s">
        <v>190</v>
      </c>
      <c r="G262" s="41"/>
      <c r="H262" s="42">
        <f>H263</f>
        <v>75</v>
      </c>
      <c r="I262" s="14"/>
      <c r="J262" s="14"/>
      <c r="L262" s="42">
        <f>L263</f>
        <v>0</v>
      </c>
      <c r="M262" s="42">
        <f>M263</f>
        <v>75</v>
      </c>
    </row>
    <row r="263" spans="2:13" ht="47.25">
      <c r="B263" s="37" t="s">
        <v>189</v>
      </c>
      <c r="C263" s="79" t="s">
        <v>342</v>
      </c>
      <c r="D263" s="79" t="s">
        <v>324</v>
      </c>
      <c r="E263" s="79" t="s">
        <v>341</v>
      </c>
      <c r="F263" s="15" t="s">
        <v>190</v>
      </c>
      <c r="G263" s="15"/>
      <c r="H263" s="14">
        <f>H264</f>
        <v>75</v>
      </c>
      <c r="I263" s="14"/>
      <c r="J263" s="14"/>
      <c r="L263" s="14">
        <f>L264</f>
        <v>0</v>
      </c>
      <c r="M263" s="14">
        <f>M264</f>
        <v>75</v>
      </c>
    </row>
    <row r="264" spans="2:13" ht="15.75">
      <c r="B264" s="10" t="s">
        <v>72</v>
      </c>
      <c r="C264" s="67" t="s">
        <v>342</v>
      </c>
      <c r="D264" s="67" t="s">
        <v>324</v>
      </c>
      <c r="E264" s="67" t="s">
        <v>341</v>
      </c>
      <c r="F264" s="15" t="s">
        <v>190</v>
      </c>
      <c r="G264" s="15" t="s">
        <v>71</v>
      </c>
      <c r="H264" s="14">
        <v>75</v>
      </c>
      <c r="I264" s="14"/>
      <c r="J264" s="14"/>
      <c r="L264" s="14"/>
      <c r="M264" s="14">
        <v>75</v>
      </c>
    </row>
    <row r="265" spans="2:13" ht="31.5">
      <c r="B265" s="30" t="s">
        <v>117</v>
      </c>
      <c r="C265" s="69" t="s">
        <v>342</v>
      </c>
      <c r="D265" s="69" t="s">
        <v>324</v>
      </c>
      <c r="E265" s="69" t="s">
        <v>341</v>
      </c>
      <c r="F265" s="31" t="s">
        <v>119</v>
      </c>
      <c r="G265" s="31"/>
      <c r="H265" s="32">
        <f>H266</f>
        <v>130140</v>
      </c>
      <c r="I265" s="9">
        <f>I267</f>
        <v>629.2</v>
      </c>
      <c r="J265" s="9">
        <f>J267</f>
        <v>601.1</v>
      </c>
      <c r="L265" s="32">
        <f>L266</f>
        <v>0</v>
      </c>
      <c r="M265" s="32">
        <f>M266</f>
        <v>130140</v>
      </c>
    </row>
    <row r="266" spans="2:13" ht="63">
      <c r="B266" s="27" t="s">
        <v>116</v>
      </c>
      <c r="C266" s="66" t="s">
        <v>342</v>
      </c>
      <c r="D266" s="66" t="s">
        <v>324</v>
      </c>
      <c r="E266" s="66" t="s">
        <v>341</v>
      </c>
      <c r="F266" s="28" t="s">
        <v>119</v>
      </c>
      <c r="G266" s="28"/>
      <c r="H266" s="29">
        <f>H267+H269+H271+H273+H275+H277+H279+H281+H283+H285+H287+H289+H291+H293+H295+H297+H299+H301+H303+H305+H307+H309+H311+H313+H315+H317+H319+H321</f>
        <v>130140</v>
      </c>
      <c r="I266" s="9"/>
      <c r="J266" s="9"/>
      <c r="L266" s="29">
        <f>L267+L269+L271+L273+L275+L277+L279+L281+L283+L285+L287+L289+L291+L293+L295+L297+L299+L301+L303+L305+L307+L309+L311+L313+L315+L317+L319+L321</f>
        <v>0</v>
      </c>
      <c r="M266" s="29">
        <f>M267+M269+M271+M273+M275+M277+M279+M281+M283+M285+M287+M289+M291+M293+M295+M297+M299+M301+M303+M305+M307+M309+M311+M313+M315+M317+M319+M321</f>
        <v>130140</v>
      </c>
    </row>
    <row r="267" spans="2:13" s="3" customFormat="1" ht="82.5" customHeight="1">
      <c r="B267" s="37" t="s">
        <v>118</v>
      </c>
      <c r="C267" s="79" t="s">
        <v>342</v>
      </c>
      <c r="D267" s="79" t="s">
        <v>324</v>
      </c>
      <c r="E267" s="79" t="s">
        <v>341</v>
      </c>
      <c r="F267" s="15" t="s">
        <v>120</v>
      </c>
      <c r="G267" s="15"/>
      <c r="H267" s="14">
        <f>H268</f>
        <v>800</v>
      </c>
      <c r="I267" s="14">
        <v>629.2</v>
      </c>
      <c r="J267" s="14">
        <v>601.1</v>
      </c>
      <c r="L267" s="14">
        <f>L268</f>
        <v>0</v>
      </c>
      <c r="M267" s="14">
        <f>M268</f>
        <v>800</v>
      </c>
    </row>
    <row r="268" spans="2:13" s="3" customFormat="1" ht="15.75">
      <c r="B268" s="37" t="s">
        <v>72</v>
      </c>
      <c r="C268" s="79" t="s">
        <v>342</v>
      </c>
      <c r="D268" s="79" t="s">
        <v>324</v>
      </c>
      <c r="E268" s="79" t="s">
        <v>341</v>
      </c>
      <c r="F268" s="15" t="s">
        <v>120</v>
      </c>
      <c r="G268" s="15" t="s">
        <v>71</v>
      </c>
      <c r="H268" s="14">
        <v>800</v>
      </c>
      <c r="I268" s="14"/>
      <c r="J268" s="14"/>
      <c r="L268" s="14"/>
      <c r="M268" s="14">
        <v>800</v>
      </c>
    </row>
    <row r="269" spans="2:13" s="3" customFormat="1" ht="94.5">
      <c r="B269" s="37" t="s">
        <v>121</v>
      </c>
      <c r="C269" s="79" t="s">
        <v>342</v>
      </c>
      <c r="D269" s="79" t="s">
        <v>324</v>
      </c>
      <c r="E269" s="79" t="s">
        <v>341</v>
      </c>
      <c r="F269" s="15" t="s">
        <v>122</v>
      </c>
      <c r="G269" s="15"/>
      <c r="H269" s="14">
        <f>H270</f>
        <v>160</v>
      </c>
      <c r="I269" s="14"/>
      <c r="J269" s="14"/>
      <c r="L269" s="14">
        <f>L270</f>
        <v>0</v>
      </c>
      <c r="M269" s="14">
        <f>M270</f>
        <v>160</v>
      </c>
    </row>
    <row r="270" spans="2:13" s="3" customFormat="1" ht="15.75">
      <c r="B270" s="37" t="s">
        <v>72</v>
      </c>
      <c r="C270" s="79" t="s">
        <v>342</v>
      </c>
      <c r="D270" s="79" t="s">
        <v>324</v>
      </c>
      <c r="E270" s="79" t="s">
        <v>341</v>
      </c>
      <c r="F270" s="15" t="s">
        <v>122</v>
      </c>
      <c r="G270" s="15" t="s">
        <v>71</v>
      </c>
      <c r="H270" s="14">
        <v>160</v>
      </c>
      <c r="I270" s="14"/>
      <c r="J270" s="14"/>
      <c r="L270" s="14"/>
      <c r="M270" s="14">
        <v>160</v>
      </c>
    </row>
    <row r="271" spans="2:13" s="3" customFormat="1" ht="126">
      <c r="B271" s="37" t="s">
        <v>123</v>
      </c>
      <c r="C271" s="79" t="s">
        <v>342</v>
      </c>
      <c r="D271" s="79" t="s">
        <v>324</v>
      </c>
      <c r="E271" s="79" t="s">
        <v>341</v>
      </c>
      <c r="F271" s="15" t="s">
        <v>124</v>
      </c>
      <c r="G271" s="15"/>
      <c r="H271" s="14">
        <f>H272</f>
        <v>707</v>
      </c>
      <c r="I271" s="14"/>
      <c r="J271" s="14"/>
      <c r="L271" s="14">
        <f>L272</f>
        <v>0</v>
      </c>
      <c r="M271" s="14">
        <f>M272</f>
        <v>707</v>
      </c>
    </row>
    <row r="272" spans="2:13" s="3" customFormat="1" ht="15.75">
      <c r="B272" s="37" t="s">
        <v>72</v>
      </c>
      <c r="C272" s="79" t="s">
        <v>342</v>
      </c>
      <c r="D272" s="79" t="s">
        <v>324</v>
      </c>
      <c r="E272" s="79" t="s">
        <v>341</v>
      </c>
      <c r="F272" s="15" t="s">
        <v>124</v>
      </c>
      <c r="G272" s="15" t="s">
        <v>71</v>
      </c>
      <c r="H272" s="14">
        <v>707</v>
      </c>
      <c r="I272" s="14"/>
      <c r="J272" s="14"/>
      <c r="L272" s="14"/>
      <c r="M272" s="14">
        <v>707</v>
      </c>
    </row>
    <row r="273" spans="2:13" s="3" customFormat="1" ht="126">
      <c r="B273" s="37" t="s">
        <v>125</v>
      </c>
      <c r="C273" s="79" t="s">
        <v>342</v>
      </c>
      <c r="D273" s="79" t="s">
        <v>324</v>
      </c>
      <c r="E273" s="79" t="s">
        <v>341</v>
      </c>
      <c r="F273" s="15" t="s">
        <v>126</v>
      </c>
      <c r="G273" s="15"/>
      <c r="H273" s="14">
        <f>H274</f>
        <v>150</v>
      </c>
      <c r="I273" s="14"/>
      <c r="J273" s="14"/>
      <c r="L273" s="14">
        <f>L274</f>
        <v>0</v>
      </c>
      <c r="M273" s="14">
        <f>M274</f>
        <v>150</v>
      </c>
    </row>
    <row r="274" spans="2:13" s="3" customFormat="1" ht="15.75">
      <c r="B274" s="37" t="s">
        <v>72</v>
      </c>
      <c r="C274" s="79" t="s">
        <v>342</v>
      </c>
      <c r="D274" s="79" t="s">
        <v>324</v>
      </c>
      <c r="E274" s="79" t="s">
        <v>341</v>
      </c>
      <c r="F274" s="15" t="s">
        <v>126</v>
      </c>
      <c r="G274" s="15" t="s">
        <v>71</v>
      </c>
      <c r="H274" s="14">
        <v>150</v>
      </c>
      <c r="I274" s="14"/>
      <c r="J274" s="14"/>
      <c r="L274" s="14"/>
      <c r="M274" s="14">
        <v>150</v>
      </c>
    </row>
    <row r="275" spans="2:13" s="3" customFormat="1" ht="78.75">
      <c r="B275" s="38" t="s">
        <v>127</v>
      </c>
      <c r="C275" s="79" t="s">
        <v>342</v>
      </c>
      <c r="D275" s="79" t="s">
        <v>324</v>
      </c>
      <c r="E275" s="79" t="s">
        <v>341</v>
      </c>
      <c r="F275" s="15" t="s">
        <v>128</v>
      </c>
      <c r="G275" s="15"/>
      <c r="H275" s="14">
        <f>H276</f>
        <v>727.1</v>
      </c>
      <c r="I275" s="14"/>
      <c r="J275" s="14"/>
      <c r="L275" s="14">
        <f>L276</f>
        <v>0</v>
      </c>
      <c r="M275" s="14">
        <f>M276</f>
        <v>727.1</v>
      </c>
    </row>
    <row r="276" spans="2:13" s="3" customFormat="1" ht="15.75">
      <c r="B276" s="37" t="s">
        <v>72</v>
      </c>
      <c r="C276" s="79" t="s">
        <v>342</v>
      </c>
      <c r="D276" s="79" t="s">
        <v>324</v>
      </c>
      <c r="E276" s="79" t="s">
        <v>341</v>
      </c>
      <c r="F276" s="15" t="s">
        <v>128</v>
      </c>
      <c r="G276" s="15" t="s">
        <v>71</v>
      </c>
      <c r="H276" s="14">
        <v>727.1</v>
      </c>
      <c r="I276" s="14"/>
      <c r="J276" s="14"/>
      <c r="L276" s="14"/>
      <c r="M276" s="14">
        <v>727.1</v>
      </c>
    </row>
    <row r="277" spans="2:13" s="3" customFormat="1" ht="78.75">
      <c r="B277" s="38" t="s">
        <v>129</v>
      </c>
      <c r="C277" s="79" t="s">
        <v>342</v>
      </c>
      <c r="D277" s="79" t="s">
        <v>324</v>
      </c>
      <c r="E277" s="79" t="s">
        <v>341</v>
      </c>
      <c r="F277" s="15" t="s">
        <v>130</v>
      </c>
      <c r="G277" s="15"/>
      <c r="H277" s="14">
        <f>H278</f>
        <v>1704</v>
      </c>
      <c r="I277" s="14"/>
      <c r="J277" s="14"/>
      <c r="L277" s="14">
        <f>L278</f>
        <v>0</v>
      </c>
      <c r="M277" s="14">
        <f>M278</f>
        <v>1704</v>
      </c>
    </row>
    <row r="278" spans="2:13" s="3" customFormat="1" ht="15.75">
      <c r="B278" s="37" t="s">
        <v>72</v>
      </c>
      <c r="C278" s="79" t="s">
        <v>342</v>
      </c>
      <c r="D278" s="79" t="s">
        <v>324</v>
      </c>
      <c r="E278" s="79" t="s">
        <v>341</v>
      </c>
      <c r="F278" s="15" t="s">
        <v>130</v>
      </c>
      <c r="G278" s="15" t="s">
        <v>71</v>
      </c>
      <c r="H278" s="14">
        <v>1704</v>
      </c>
      <c r="I278" s="14"/>
      <c r="J278" s="14"/>
      <c r="L278" s="14"/>
      <c r="M278" s="14">
        <v>1704</v>
      </c>
    </row>
    <row r="279" spans="2:13" s="3" customFormat="1" ht="47.25">
      <c r="B279" s="38" t="s">
        <v>131</v>
      </c>
      <c r="C279" s="79" t="s">
        <v>342</v>
      </c>
      <c r="D279" s="79" t="s">
        <v>324</v>
      </c>
      <c r="E279" s="79" t="s">
        <v>341</v>
      </c>
      <c r="F279" s="15" t="s">
        <v>132</v>
      </c>
      <c r="G279" s="15"/>
      <c r="H279" s="14">
        <f>H280</f>
        <v>3766</v>
      </c>
      <c r="I279" s="14"/>
      <c r="J279" s="14"/>
      <c r="L279" s="14">
        <f>L280</f>
        <v>0</v>
      </c>
      <c r="M279" s="14">
        <f>M280</f>
        <v>3766</v>
      </c>
    </row>
    <row r="280" spans="2:13" s="3" customFormat="1" ht="15.75">
      <c r="B280" s="37" t="s">
        <v>72</v>
      </c>
      <c r="C280" s="79" t="s">
        <v>342</v>
      </c>
      <c r="D280" s="79" t="s">
        <v>324</v>
      </c>
      <c r="E280" s="79" t="s">
        <v>341</v>
      </c>
      <c r="F280" s="15" t="s">
        <v>132</v>
      </c>
      <c r="G280" s="15" t="s">
        <v>71</v>
      </c>
      <c r="H280" s="14">
        <v>3766</v>
      </c>
      <c r="I280" s="14"/>
      <c r="J280" s="14"/>
      <c r="L280" s="14"/>
      <c r="M280" s="14">
        <v>3766</v>
      </c>
    </row>
    <row r="281" spans="2:13" s="3" customFormat="1" ht="47.25">
      <c r="B281" s="38" t="s">
        <v>133</v>
      </c>
      <c r="C281" s="79" t="s">
        <v>342</v>
      </c>
      <c r="D281" s="79" t="s">
        <v>324</v>
      </c>
      <c r="E281" s="79" t="s">
        <v>341</v>
      </c>
      <c r="F281" s="15" t="s">
        <v>134</v>
      </c>
      <c r="G281" s="15"/>
      <c r="H281" s="14">
        <f>H282</f>
        <v>1800</v>
      </c>
      <c r="I281" s="14"/>
      <c r="J281" s="14"/>
      <c r="L281" s="14">
        <f>L282</f>
        <v>0</v>
      </c>
      <c r="M281" s="14">
        <f>M282</f>
        <v>1800</v>
      </c>
    </row>
    <row r="282" spans="2:13" s="3" customFormat="1" ht="15.75">
      <c r="B282" s="37" t="s">
        <v>72</v>
      </c>
      <c r="C282" s="79" t="s">
        <v>342</v>
      </c>
      <c r="D282" s="79" t="s">
        <v>324</v>
      </c>
      <c r="E282" s="79" t="s">
        <v>341</v>
      </c>
      <c r="F282" s="15" t="s">
        <v>134</v>
      </c>
      <c r="G282" s="15" t="s">
        <v>71</v>
      </c>
      <c r="H282" s="14">
        <v>1800</v>
      </c>
      <c r="I282" s="14"/>
      <c r="J282" s="14"/>
      <c r="L282" s="14"/>
      <c r="M282" s="14">
        <v>1800</v>
      </c>
    </row>
    <row r="283" spans="2:13" s="3" customFormat="1" ht="78.75">
      <c r="B283" s="38" t="s">
        <v>135</v>
      </c>
      <c r="C283" s="79" t="s">
        <v>342</v>
      </c>
      <c r="D283" s="79" t="s">
        <v>324</v>
      </c>
      <c r="E283" s="79" t="s">
        <v>341</v>
      </c>
      <c r="F283" s="15" t="s">
        <v>136</v>
      </c>
      <c r="G283" s="15"/>
      <c r="H283" s="14">
        <f>H284</f>
        <v>483.6</v>
      </c>
      <c r="I283" s="14"/>
      <c r="J283" s="14"/>
      <c r="L283" s="14">
        <f>L284</f>
        <v>0</v>
      </c>
      <c r="M283" s="14">
        <f>M284</f>
        <v>483.6</v>
      </c>
    </row>
    <row r="284" spans="2:13" s="3" customFormat="1" ht="15.75">
      <c r="B284" s="37" t="s">
        <v>72</v>
      </c>
      <c r="C284" s="79" t="s">
        <v>342</v>
      </c>
      <c r="D284" s="79" t="s">
        <v>324</v>
      </c>
      <c r="E284" s="79" t="s">
        <v>341</v>
      </c>
      <c r="F284" s="15" t="s">
        <v>136</v>
      </c>
      <c r="G284" s="15" t="s">
        <v>71</v>
      </c>
      <c r="H284" s="14">
        <v>483.6</v>
      </c>
      <c r="I284" s="14"/>
      <c r="J284" s="14"/>
      <c r="L284" s="14"/>
      <c r="M284" s="14">
        <v>483.6</v>
      </c>
    </row>
    <row r="285" spans="2:13" s="3" customFormat="1" ht="78.75">
      <c r="B285" s="38" t="s">
        <v>137</v>
      </c>
      <c r="C285" s="79" t="s">
        <v>342</v>
      </c>
      <c r="D285" s="79" t="s">
        <v>324</v>
      </c>
      <c r="E285" s="79" t="s">
        <v>341</v>
      </c>
      <c r="F285" s="15" t="s">
        <v>138</v>
      </c>
      <c r="G285" s="15"/>
      <c r="H285" s="14">
        <f>H286</f>
        <v>240</v>
      </c>
      <c r="I285" s="14"/>
      <c r="J285" s="14"/>
      <c r="L285" s="14">
        <f>L286</f>
        <v>0</v>
      </c>
      <c r="M285" s="14">
        <f>M286</f>
        <v>240</v>
      </c>
    </row>
    <row r="286" spans="2:13" s="3" customFormat="1" ht="15.75">
      <c r="B286" s="37" t="s">
        <v>72</v>
      </c>
      <c r="C286" s="79" t="s">
        <v>342</v>
      </c>
      <c r="D286" s="79" t="s">
        <v>324</v>
      </c>
      <c r="E286" s="79" t="s">
        <v>341</v>
      </c>
      <c r="F286" s="15" t="s">
        <v>138</v>
      </c>
      <c r="G286" s="15" t="s">
        <v>71</v>
      </c>
      <c r="H286" s="14">
        <v>240</v>
      </c>
      <c r="I286" s="14"/>
      <c r="J286" s="14"/>
      <c r="L286" s="14"/>
      <c r="M286" s="14">
        <v>240</v>
      </c>
    </row>
    <row r="287" spans="2:13" s="3" customFormat="1" ht="78.75">
      <c r="B287" s="38" t="s">
        <v>139</v>
      </c>
      <c r="C287" s="79" t="s">
        <v>342</v>
      </c>
      <c r="D287" s="79" t="s">
        <v>324</v>
      </c>
      <c r="E287" s="79" t="s">
        <v>341</v>
      </c>
      <c r="F287" s="15" t="s">
        <v>140</v>
      </c>
      <c r="G287" s="15"/>
      <c r="H287" s="14">
        <f>H288</f>
        <v>14964</v>
      </c>
      <c r="I287" s="14"/>
      <c r="J287" s="14"/>
      <c r="L287" s="14">
        <f>L288</f>
        <v>0</v>
      </c>
      <c r="M287" s="14">
        <f>M288</f>
        <v>14964</v>
      </c>
    </row>
    <row r="288" spans="2:13" s="3" customFormat="1" ht="15.75">
      <c r="B288" s="37" t="s">
        <v>72</v>
      </c>
      <c r="C288" s="79" t="s">
        <v>342</v>
      </c>
      <c r="D288" s="79" t="s">
        <v>324</v>
      </c>
      <c r="E288" s="79" t="s">
        <v>341</v>
      </c>
      <c r="F288" s="15" t="s">
        <v>140</v>
      </c>
      <c r="G288" s="15" t="s">
        <v>71</v>
      </c>
      <c r="H288" s="14">
        <v>14964</v>
      </c>
      <c r="I288" s="14"/>
      <c r="J288" s="14"/>
      <c r="L288" s="14"/>
      <c r="M288" s="14">
        <v>14964</v>
      </c>
    </row>
    <row r="289" spans="2:13" s="3" customFormat="1" ht="78.75">
      <c r="B289" s="38" t="s">
        <v>141</v>
      </c>
      <c r="C289" s="79" t="s">
        <v>342</v>
      </c>
      <c r="D289" s="79" t="s">
        <v>324</v>
      </c>
      <c r="E289" s="79" t="s">
        <v>341</v>
      </c>
      <c r="F289" s="15" t="s">
        <v>142</v>
      </c>
      <c r="G289" s="15"/>
      <c r="H289" s="14">
        <f>H290</f>
        <v>3300</v>
      </c>
      <c r="I289" s="14"/>
      <c r="J289" s="14"/>
      <c r="L289" s="14">
        <f>L290</f>
        <v>0</v>
      </c>
      <c r="M289" s="14">
        <f>M290</f>
        <v>3300</v>
      </c>
    </row>
    <row r="290" spans="2:13" s="3" customFormat="1" ht="15.75">
      <c r="B290" s="37" t="s">
        <v>72</v>
      </c>
      <c r="C290" s="79" t="s">
        <v>342</v>
      </c>
      <c r="D290" s="79" t="s">
        <v>324</v>
      </c>
      <c r="E290" s="79" t="s">
        <v>341</v>
      </c>
      <c r="F290" s="15" t="s">
        <v>142</v>
      </c>
      <c r="G290" s="15" t="s">
        <v>71</v>
      </c>
      <c r="H290" s="14">
        <v>3300</v>
      </c>
      <c r="I290" s="14"/>
      <c r="J290" s="14"/>
      <c r="L290" s="14"/>
      <c r="M290" s="14">
        <v>3300</v>
      </c>
    </row>
    <row r="291" spans="2:13" s="3" customFormat="1" ht="126">
      <c r="B291" s="38" t="s">
        <v>143</v>
      </c>
      <c r="C291" s="79" t="s">
        <v>342</v>
      </c>
      <c r="D291" s="79" t="s">
        <v>324</v>
      </c>
      <c r="E291" s="79" t="s">
        <v>341</v>
      </c>
      <c r="F291" s="15" t="s">
        <v>144</v>
      </c>
      <c r="G291" s="15"/>
      <c r="H291" s="14">
        <f>H292</f>
        <v>15656</v>
      </c>
      <c r="I291" s="14"/>
      <c r="J291" s="14"/>
      <c r="L291" s="14">
        <f>L292</f>
        <v>0</v>
      </c>
      <c r="M291" s="14">
        <f>M292</f>
        <v>15656</v>
      </c>
    </row>
    <row r="292" spans="2:13" s="3" customFormat="1" ht="15.75">
      <c r="B292" s="37" t="s">
        <v>72</v>
      </c>
      <c r="C292" s="79" t="s">
        <v>342</v>
      </c>
      <c r="D292" s="79" t="s">
        <v>324</v>
      </c>
      <c r="E292" s="79" t="s">
        <v>341</v>
      </c>
      <c r="F292" s="15" t="s">
        <v>144</v>
      </c>
      <c r="G292" s="15" t="s">
        <v>71</v>
      </c>
      <c r="H292" s="14">
        <v>15656</v>
      </c>
      <c r="I292" s="14"/>
      <c r="J292" s="14"/>
      <c r="L292" s="14"/>
      <c r="M292" s="14">
        <v>15656</v>
      </c>
    </row>
    <row r="293" spans="2:13" s="3" customFormat="1" ht="126">
      <c r="B293" s="38" t="s">
        <v>145</v>
      </c>
      <c r="C293" s="79" t="s">
        <v>342</v>
      </c>
      <c r="D293" s="79" t="s">
        <v>324</v>
      </c>
      <c r="E293" s="79" t="s">
        <v>341</v>
      </c>
      <c r="F293" s="15" t="s">
        <v>146</v>
      </c>
      <c r="G293" s="15"/>
      <c r="H293" s="14">
        <f>H294</f>
        <v>3516</v>
      </c>
      <c r="I293" s="14"/>
      <c r="J293" s="14"/>
      <c r="L293" s="14">
        <f>L294</f>
        <v>0</v>
      </c>
      <c r="M293" s="14">
        <f>M294</f>
        <v>3516</v>
      </c>
    </row>
    <row r="294" spans="2:13" s="3" customFormat="1" ht="15.75">
      <c r="B294" s="37" t="s">
        <v>72</v>
      </c>
      <c r="C294" s="79" t="s">
        <v>342</v>
      </c>
      <c r="D294" s="79" t="s">
        <v>324</v>
      </c>
      <c r="E294" s="79" t="s">
        <v>341</v>
      </c>
      <c r="F294" s="15" t="s">
        <v>146</v>
      </c>
      <c r="G294" s="15" t="s">
        <v>71</v>
      </c>
      <c r="H294" s="14">
        <v>3516</v>
      </c>
      <c r="I294" s="14"/>
      <c r="J294" s="14"/>
      <c r="L294" s="14"/>
      <c r="M294" s="14">
        <v>3516</v>
      </c>
    </row>
    <row r="295" spans="2:13" s="3" customFormat="1" ht="94.5">
      <c r="B295" s="38" t="s">
        <v>147</v>
      </c>
      <c r="C295" s="79" t="s">
        <v>342</v>
      </c>
      <c r="D295" s="79" t="s">
        <v>324</v>
      </c>
      <c r="E295" s="79" t="s">
        <v>341</v>
      </c>
      <c r="F295" s="15" t="s">
        <v>148</v>
      </c>
      <c r="G295" s="15"/>
      <c r="H295" s="14">
        <f>H296</f>
        <v>18561.88</v>
      </c>
      <c r="I295" s="14"/>
      <c r="J295" s="14"/>
      <c r="L295" s="14">
        <f>L296</f>
        <v>0</v>
      </c>
      <c r="M295" s="14">
        <f>M296</f>
        <v>18561.88</v>
      </c>
    </row>
    <row r="296" spans="2:13" s="3" customFormat="1" ht="15.75">
      <c r="B296" s="37" t="s">
        <v>72</v>
      </c>
      <c r="C296" s="79" t="s">
        <v>342</v>
      </c>
      <c r="D296" s="79" t="s">
        <v>324</v>
      </c>
      <c r="E296" s="79" t="s">
        <v>341</v>
      </c>
      <c r="F296" s="15" t="s">
        <v>148</v>
      </c>
      <c r="G296" s="15" t="s">
        <v>71</v>
      </c>
      <c r="H296" s="14">
        <v>18561.88</v>
      </c>
      <c r="I296" s="14"/>
      <c r="J296" s="14"/>
      <c r="L296" s="14"/>
      <c r="M296" s="14">
        <v>18561.88</v>
      </c>
    </row>
    <row r="297" spans="2:13" s="3" customFormat="1" ht="47.25">
      <c r="B297" s="38" t="s">
        <v>149</v>
      </c>
      <c r="C297" s="79" t="s">
        <v>342</v>
      </c>
      <c r="D297" s="79" t="s">
        <v>324</v>
      </c>
      <c r="E297" s="79" t="s">
        <v>341</v>
      </c>
      <c r="F297" s="15" t="s">
        <v>150</v>
      </c>
      <c r="G297" s="15"/>
      <c r="H297" s="14">
        <f>H298</f>
        <v>1600</v>
      </c>
      <c r="I297" s="14"/>
      <c r="J297" s="14"/>
      <c r="L297" s="14">
        <f>L298</f>
        <v>0</v>
      </c>
      <c r="M297" s="14">
        <f>M298</f>
        <v>1600</v>
      </c>
    </row>
    <row r="298" spans="2:13" s="3" customFormat="1" ht="15.75">
      <c r="B298" s="37" t="s">
        <v>72</v>
      </c>
      <c r="C298" s="79" t="s">
        <v>342</v>
      </c>
      <c r="D298" s="79" t="s">
        <v>324</v>
      </c>
      <c r="E298" s="79" t="s">
        <v>341</v>
      </c>
      <c r="F298" s="15" t="s">
        <v>150</v>
      </c>
      <c r="G298" s="15" t="s">
        <v>71</v>
      </c>
      <c r="H298" s="14">
        <v>1600</v>
      </c>
      <c r="I298" s="14"/>
      <c r="J298" s="14"/>
      <c r="L298" s="14"/>
      <c r="M298" s="14">
        <v>1600</v>
      </c>
    </row>
    <row r="299" spans="2:13" s="3" customFormat="1" ht="47.25">
      <c r="B299" s="38" t="s">
        <v>151</v>
      </c>
      <c r="C299" s="79" t="s">
        <v>342</v>
      </c>
      <c r="D299" s="79" t="s">
        <v>324</v>
      </c>
      <c r="E299" s="79" t="s">
        <v>341</v>
      </c>
      <c r="F299" s="15" t="s">
        <v>152</v>
      </c>
      <c r="G299" s="15"/>
      <c r="H299" s="14">
        <f>H300</f>
        <v>650</v>
      </c>
      <c r="I299" s="14"/>
      <c r="J299" s="14"/>
      <c r="L299" s="14">
        <f>L300</f>
        <v>0</v>
      </c>
      <c r="M299" s="14">
        <f>M300</f>
        <v>650</v>
      </c>
    </row>
    <row r="300" spans="2:13" s="3" customFormat="1" ht="15.75">
      <c r="B300" s="37" t="s">
        <v>72</v>
      </c>
      <c r="C300" s="79" t="s">
        <v>342</v>
      </c>
      <c r="D300" s="79" t="s">
        <v>324</v>
      </c>
      <c r="E300" s="79" t="s">
        <v>341</v>
      </c>
      <c r="F300" s="15" t="s">
        <v>152</v>
      </c>
      <c r="G300" s="15" t="s">
        <v>71</v>
      </c>
      <c r="H300" s="14">
        <v>650</v>
      </c>
      <c r="I300" s="14"/>
      <c r="J300" s="14"/>
      <c r="L300" s="14"/>
      <c r="M300" s="14">
        <v>650</v>
      </c>
    </row>
    <row r="301" spans="2:13" s="3" customFormat="1" ht="94.5">
      <c r="B301" s="38" t="s">
        <v>153</v>
      </c>
      <c r="C301" s="79" t="s">
        <v>342</v>
      </c>
      <c r="D301" s="79" t="s">
        <v>324</v>
      </c>
      <c r="E301" s="79" t="s">
        <v>341</v>
      </c>
      <c r="F301" s="15" t="s">
        <v>154</v>
      </c>
      <c r="G301" s="15"/>
      <c r="H301" s="14">
        <f>H302</f>
        <v>300</v>
      </c>
      <c r="I301" s="14"/>
      <c r="J301" s="14"/>
      <c r="L301" s="14">
        <f>L302</f>
        <v>0</v>
      </c>
      <c r="M301" s="14">
        <f>M302</f>
        <v>300</v>
      </c>
    </row>
    <row r="302" spans="2:13" s="3" customFormat="1" ht="15.75">
      <c r="B302" s="37" t="s">
        <v>72</v>
      </c>
      <c r="C302" s="79" t="s">
        <v>342</v>
      </c>
      <c r="D302" s="79" t="s">
        <v>324</v>
      </c>
      <c r="E302" s="79" t="s">
        <v>341</v>
      </c>
      <c r="F302" s="15" t="s">
        <v>154</v>
      </c>
      <c r="G302" s="15" t="s">
        <v>71</v>
      </c>
      <c r="H302" s="14">
        <v>300</v>
      </c>
      <c r="I302" s="14"/>
      <c r="J302" s="14"/>
      <c r="L302" s="14"/>
      <c r="M302" s="14">
        <v>300</v>
      </c>
    </row>
    <row r="303" spans="2:13" s="3" customFormat="1" ht="94.5">
      <c r="B303" s="38" t="s">
        <v>155</v>
      </c>
      <c r="C303" s="79" t="s">
        <v>342</v>
      </c>
      <c r="D303" s="79" t="s">
        <v>324</v>
      </c>
      <c r="E303" s="79" t="s">
        <v>341</v>
      </c>
      <c r="F303" s="15" t="s">
        <v>156</v>
      </c>
      <c r="G303" s="15"/>
      <c r="H303" s="14">
        <f>H304</f>
        <v>40</v>
      </c>
      <c r="I303" s="14"/>
      <c r="J303" s="14"/>
      <c r="L303" s="14">
        <f>L304</f>
        <v>0</v>
      </c>
      <c r="M303" s="14">
        <f>M304</f>
        <v>40</v>
      </c>
    </row>
    <row r="304" spans="2:13" s="3" customFormat="1" ht="15.75">
      <c r="B304" s="37" t="s">
        <v>72</v>
      </c>
      <c r="C304" s="79" t="s">
        <v>342</v>
      </c>
      <c r="D304" s="79" t="s">
        <v>324</v>
      </c>
      <c r="E304" s="79" t="s">
        <v>341</v>
      </c>
      <c r="F304" s="15" t="s">
        <v>156</v>
      </c>
      <c r="G304" s="15" t="s">
        <v>71</v>
      </c>
      <c r="H304" s="14">
        <v>40</v>
      </c>
      <c r="I304" s="14"/>
      <c r="J304" s="14"/>
      <c r="L304" s="14"/>
      <c r="M304" s="14">
        <v>40</v>
      </c>
    </row>
    <row r="305" spans="2:13" s="3" customFormat="1" ht="78.75">
      <c r="B305" s="38" t="s">
        <v>157</v>
      </c>
      <c r="C305" s="79" t="s">
        <v>342</v>
      </c>
      <c r="D305" s="79" t="s">
        <v>324</v>
      </c>
      <c r="E305" s="79" t="s">
        <v>341</v>
      </c>
      <c r="F305" s="15" t="s">
        <v>158</v>
      </c>
      <c r="G305" s="15"/>
      <c r="H305" s="14">
        <f>H306</f>
        <v>1000</v>
      </c>
      <c r="I305" s="14"/>
      <c r="J305" s="14"/>
      <c r="L305" s="14">
        <f>L306</f>
        <v>0</v>
      </c>
      <c r="M305" s="14">
        <f>M306</f>
        <v>1000</v>
      </c>
    </row>
    <row r="306" spans="2:13" s="3" customFormat="1" ht="15.75">
      <c r="B306" s="37" t="s">
        <v>72</v>
      </c>
      <c r="C306" s="79" t="s">
        <v>342</v>
      </c>
      <c r="D306" s="79" t="s">
        <v>324</v>
      </c>
      <c r="E306" s="79" t="s">
        <v>341</v>
      </c>
      <c r="F306" s="15" t="s">
        <v>158</v>
      </c>
      <c r="G306" s="15" t="s">
        <v>71</v>
      </c>
      <c r="H306" s="14">
        <v>1000</v>
      </c>
      <c r="I306" s="14"/>
      <c r="J306" s="14"/>
      <c r="L306" s="14"/>
      <c r="M306" s="14">
        <v>1000</v>
      </c>
    </row>
    <row r="307" spans="2:13" s="3" customFormat="1" ht="94.5">
      <c r="B307" s="38" t="s">
        <v>159</v>
      </c>
      <c r="C307" s="79" t="s">
        <v>342</v>
      </c>
      <c r="D307" s="79" t="s">
        <v>324</v>
      </c>
      <c r="E307" s="79" t="s">
        <v>341</v>
      </c>
      <c r="F307" s="15" t="s">
        <v>160</v>
      </c>
      <c r="G307" s="15"/>
      <c r="H307" s="14">
        <f>H308</f>
        <v>9063.9</v>
      </c>
      <c r="I307" s="14"/>
      <c r="J307" s="14"/>
      <c r="L307" s="14">
        <f>L308</f>
        <v>0</v>
      </c>
      <c r="M307" s="14">
        <f>M308</f>
        <v>9063.9</v>
      </c>
    </row>
    <row r="308" spans="2:13" s="3" customFormat="1" ht="15.75">
      <c r="B308" s="37" t="s">
        <v>72</v>
      </c>
      <c r="C308" s="79" t="s">
        <v>342</v>
      </c>
      <c r="D308" s="79" t="s">
        <v>324</v>
      </c>
      <c r="E308" s="79" t="s">
        <v>341</v>
      </c>
      <c r="F308" s="15" t="s">
        <v>160</v>
      </c>
      <c r="G308" s="15" t="s">
        <v>71</v>
      </c>
      <c r="H308" s="14">
        <v>9063.9</v>
      </c>
      <c r="I308" s="14"/>
      <c r="J308" s="14"/>
      <c r="L308" s="14"/>
      <c r="M308" s="14">
        <v>9063.9</v>
      </c>
    </row>
    <row r="309" spans="2:13" s="3" customFormat="1" ht="157.5">
      <c r="B309" s="38" t="s">
        <v>161</v>
      </c>
      <c r="C309" s="79" t="s">
        <v>342</v>
      </c>
      <c r="D309" s="79" t="s">
        <v>324</v>
      </c>
      <c r="E309" s="79" t="s">
        <v>341</v>
      </c>
      <c r="F309" s="15" t="s">
        <v>162</v>
      </c>
      <c r="G309" s="15"/>
      <c r="H309" s="14">
        <f>H310</f>
        <v>800</v>
      </c>
      <c r="I309" s="14"/>
      <c r="J309" s="14"/>
      <c r="L309" s="14">
        <f>L310</f>
        <v>0</v>
      </c>
      <c r="M309" s="14">
        <f>M310</f>
        <v>800</v>
      </c>
    </row>
    <row r="310" spans="2:13" s="3" customFormat="1" ht="15.75">
      <c r="B310" s="37" t="s">
        <v>72</v>
      </c>
      <c r="C310" s="79" t="s">
        <v>342</v>
      </c>
      <c r="D310" s="79" t="s">
        <v>324</v>
      </c>
      <c r="E310" s="79" t="s">
        <v>341</v>
      </c>
      <c r="F310" s="15" t="s">
        <v>162</v>
      </c>
      <c r="G310" s="15" t="s">
        <v>71</v>
      </c>
      <c r="H310" s="14">
        <v>800</v>
      </c>
      <c r="I310" s="14"/>
      <c r="J310" s="14"/>
      <c r="L310" s="14"/>
      <c r="M310" s="14">
        <v>800</v>
      </c>
    </row>
    <row r="311" spans="2:13" s="3" customFormat="1" ht="63">
      <c r="B311" s="38" t="s">
        <v>163</v>
      </c>
      <c r="C311" s="79" t="s">
        <v>342</v>
      </c>
      <c r="D311" s="79" t="s">
        <v>324</v>
      </c>
      <c r="E311" s="79" t="s">
        <v>341</v>
      </c>
      <c r="F311" s="15" t="s">
        <v>164</v>
      </c>
      <c r="G311" s="15"/>
      <c r="H311" s="14">
        <f>H312</f>
        <v>1000</v>
      </c>
      <c r="I311" s="14"/>
      <c r="J311" s="14"/>
      <c r="L311" s="14">
        <f>L312</f>
        <v>0</v>
      </c>
      <c r="M311" s="14">
        <f>M312</f>
        <v>1000</v>
      </c>
    </row>
    <row r="312" spans="2:13" s="3" customFormat="1" ht="15.75">
      <c r="B312" s="37" t="s">
        <v>72</v>
      </c>
      <c r="C312" s="79" t="s">
        <v>342</v>
      </c>
      <c r="D312" s="79" t="s">
        <v>324</v>
      </c>
      <c r="E312" s="79" t="s">
        <v>341</v>
      </c>
      <c r="F312" s="15" t="s">
        <v>164</v>
      </c>
      <c r="G312" s="15" t="s">
        <v>71</v>
      </c>
      <c r="H312" s="14">
        <v>1000</v>
      </c>
      <c r="I312" s="14"/>
      <c r="J312" s="14"/>
      <c r="L312" s="14"/>
      <c r="M312" s="14">
        <v>1000</v>
      </c>
    </row>
    <row r="313" spans="2:13" s="3" customFormat="1" ht="63">
      <c r="B313" s="38" t="s">
        <v>165</v>
      </c>
      <c r="C313" s="79" t="s">
        <v>342</v>
      </c>
      <c r="D313" s="79" t="s">
        <v>324</v>
      </c>
      <c r="E313" s="79" t="s">
        <v>341</v>
      </c>
      <c r="F313" s="15" t="s">
        <v>166</v>
      </c>
      <c r="G313" s="15"/>
      <c r="H313" s="14">
        <f>H314</f>
        <v>500</v>
      </c>
      <c r="I313" s="14"/>
      <c r="J313" s="14"/>
      <c r="L313" s="14">
        <f>L314</f>
        <v>0</v>
      </c>
      <c r="M313" s="14">
        <f>M314</f>
        <v>500</v>
      </c>
    </row>
    <row r="314" spans="2:13" s="3" customFormat="1" ht="15.75">
      <c r="B314" s="37" t="s">
        <v>72</v>
      </c>
      <c r="C314" s="79" t="s">
        <v>342</v>
      </c>
      <c r="D314" s="79" t="s">
        <v>324</v>
      </c>
      <c r="E314" s="79" t="s">
        <v>341</v>
      </c>
      <c r="F314" s="15" t="s">
        <v>166</v>
      </c>
      <c r="G314" s="15" t="s">
        <v>71</v>
      </c>
      <c r="H314" s="14">
        <v>500</v>
      </c>
      <c r="I314" s="14"/>
      <c r="J314" s="14"/>
      <c r="L314" s="14"/>
      <c r="M314" s="14">
        <v>500</v>
      </c>
    </row>
    <row r="315" spans="2:13" s="3" customFormat="1" ht="78.75">
      <c r="B315" s="38" t="s">
        <v>167</v>
      </c>
      <c r="C315" s="79" t="s">
        <v>342</v>
      </c>
      <c r="D315" s="79" t="s">
        <v>324</v>
      </c>
      <c r="E315" s="79" t="s">
        <v>341</v>
      </c>
      <c r="F315" s="15" t="s">
        <v>168</v>
      </c>
      <c r="G315" s="15"/>
      <c r="H315" s="14">
        <f>H316</f>
        <v>18750.52</v>
      </c>
      <c r="I315" s="14"/>
      <c r="J315" s="14"/>
      <c r="L315" s="14">
        <f>L316</f>
        <v>0</v>
      </c>
      <c r="M315" s="14">
        <f>M316</f>
        <v>18750.52</v>
      </c>
    </row>
    <row r="316" spans="2:13" s="3" customFormat="1" ht="15.75">
      <c r="B316" s="37" t="s">
        <v>72</v>
      </c>
      <c r="C316" s="79" t="s">
        <v>342</v>
      </c>
      <c r="D316" s="79" t="s">
        <v>324</v>
      </c>
      <c r="E316" s="79" t="s">
        <v>341</v>
      </c>
      <c r="F316" s="15" t="s">
        <v>168</v>
      </c>
      <c r="G316" s="15" t="s">
        <v>71</v>
      </c>
      <c r="H316" s="14">
        <v>18750.52</v>
      </c>
      <c r="I316" s="14"/>
      <c r="J316" s="14"/>
      <c r="L316" s="14"/>
      <c r="M316" s="14">
        <v>18750.52</v>
      </c>
    </row>
    <row r="317" spans="2:13" s="3" customFormat="1" ht="126">
      <c r="B317" s="38" t="s">
        <v>169</v>
      </c>
      <c r="C317" s="79" t="s">
        <v>342</v>
      </c>
      <c r="D317" s="79" t="s">
        <v>324</v>
      </c>
      <c r="E317" s="79" t="s">
        <v>341</v>
      </c>
      <c r="F317" s="15" t="s">
        <v>170</v>
      </c>
      <c r="G317" s="15"/>
      <c r="H317" s="14">
        <f>H318</f>
        <v>2000</v>
      </c>
      <c r="I317" s="14"/>
      <c r="J317" s="14"/>
      <c r="L317" s="14">
        <f>L318</f>
        <v>0</v>
      </c>
      <c r="M317" s="14">
        <f>M318</f>
        <v>2000</v>
      </c>
    </row>
    <row r="318" spans="2:13" s="3" customFormat="1" ht="15.75">
      <c r="B318" s="37" t="s">
        <v>72</v>
      </c>
      <c r="C318" s="79" t="s">
        <v>342</v>
      </c>
      <c r="D318" s="79" t="s">
        <v>324</v>
      </c>
      <c r="E318" s="79" t="s">
        <v>341</v>
      </c>
      <c r="F318" s="15" t="s">
        <v>170</v>
      </c>
      <c r="G318" s="15" t="s">
        <v>71</v>
      </c>
      <c r="H318" s="14">
        <v>2000</v>
      </c>
      <c r="I318" s="14"/>
      <c r="J318" s="14"/>
      <c r="L318" s="14"/>
      <c r="M318" s="14">
        <v>2000</v>
      </c>
    </row>
    <row r="319" spans="2:13" s="3" customFormat="1" ht="63">
      <c r="B319" s="38" t="s">
        <v>171</v>
      </c>
      <c r="C319" s="79" t="s">
        <v>342</v>
      </c>
      <c r="D319" s="79" t="s">
        <v>324</v>
      </c>
      <c r="E319" s="79" t="s">
        <v>341</v>
      </c>
      <c r="F319" s="15" t="s">
        <v>172</v>
      </c>
      <c r="G319" s="15"/>
      <c r="H319" s="14">
        <f>H320</f>
        <v>2900</v>
      </c>
      <c r="I319" s="14"/>
      <c r="J319" s="14"/>
      <c r="L319" s="14">
        <f>L320</f>
        <v>0</v>
      </c>
      <c r="M319" s="14">
        <f>M320</f>
        <v>2900</v>
      </c>
    </row>
    <row r="320" spans="2:13" s="3" customFormat="1" ht="15.75">
      <c r="B320" s="37" t="s">
        <v>72</v>
      </c>
      <c r="C320" s="79" t="s">
        <v>342</v>
      </c>
      <c r="D320" s="79" t="s">
        <v>324</v>
      </c>
      <c r="E320" s="79" t="s">
        <v>341</v>
      </c>
      <c r="F320" s="15" t="s">
        <v>172</v>
      </c>
      <c r="G320" s="15" t="s">
        <v>71</v>
      </c>
      <c r="H320" s="14">
        <v>2900</v>
      </c>
      <c r="I320" s="14"/>
      <c r="J320" s="14"/>
      <c r="L320" s="14"/>
      <c r="M320" s="14">
        <v>2900</v>
      </c>
    </row>
    <row r="321" spans="2:13" s="3" customFormat="1" ht="110.25">
      <c r="B321" s="38" t="s">
        <v>173</v>
      </c>
      <c r="C321" s="79" t="s">
        <v>342</v>
      </c>
      <c r="D321" s="79" t="s">
        <v>324</v>
      </c>
      <c r="E321" s="79" t="s">
        <v>341</v>
      </c>
      <c r="F321" s="15" t="s">
        <v>174</v>
      </c>
      <c r="G321" s="15"/>
      <c r="H321" s="14">
        <f>H322</f>
        <v>25000</v>
      </c>
      <c r="I321" s="14"/>
      <c r="J321" s="14"/>
      <c r="L321" s="14">
        <f>L322</f>
        <v>0</v>
      </c>
      <c r="M321" s="14">
        <f>M322</f>
        <v>25000</v>
      </c>
    </row>
    <row r="322" spans="2:13" s="3" customFormat="1" ht="15.75">
      <c r="B322" s="37" t="s">
        <v>72</v>
      </c>
      <c r="C322" s="79" t="s">
        <v>342</v>
      </c>
      <c r="D322" s="79" t="s">
        <v>324</v>
      </c>
      <c r="E322" s="79" t="s">
        <v>341</v>
      </c>
      <c r="F322" s="15" t="s">
        <v>174</v>
      </c>
      <c r="G322" s="15" t="s">
        <v>71</v>
      </c>
      <c r="H322" s="14">
        <v>25000</v>
      </c>
      <c r="I322" s="14"/>
      <c r="J322" s="14"/>
      <c r="L322" s="14"/>
      <c r="M322" s="14">
        <v>25000</v>
      </c>
    </row>
    <row r="323" spans="2:13" s="3" customFormat="1" ht="78.75">
      <c r="B323" s="39" t="s">
        <v>175</v>
      </c>
      <c r="C323" s="79" t="s">
        <v>342</v>
      </c>
      <c r="D323" s="79" t="s">
        <v>324</v>
      </c>
      <c r="E323" s="79" t="s">
        <v>341</v>
      </c>
      <c r="F323" s="35" t="s">
        <v>178</v>
      </c>
      <c r="G323" s="35"/>
      <c r="H323" s="36">
        <f>H324+H329</f>
        <v>4618</v>
      </c>
      <c r="I323" s="14"/>
      <c r="J323" s="14"/>
      <c r="L323" s="36">
        <f>L324+L329</f>
        <v>30.4</v>
      </c>
      <c r="M323" s="36">
        <f>M324+M329</f>
        <v>4648.4</v>
      </c>
    </row>
    <row r="324" spans="2:13" s="3" customFormat="1" ht="31.5">
      <c r="B324" s="40" t="s">
        <v>176</v>
      </c>
      <c r="C324" s="79" t="s">
        <v>342</v>
      </c>
      <c r="D324" s="79" t="s">
        <v>324</v>
      </c>
      <c r="E324" s="79" t="s">
        <v>341</v>
      </c>
      <c r="F324" s="41" t="s">
        <v>181</v>
      </c>
      <c r="G324" s="41"/>
      <c r="H324" s="42">
        <f>H325+H327</f>
        <v>2200</v>
      </c>
      <c r="I324" s="14"/>
      <c r="J324" s="14"/>
      <c r="L324" s="42">
        <f>L325+L327</f>
        <v>0</v>
      </c>
      <c r="M324" s="42">
        <f>M325+M327</f>
        <v>2200</v>
      </c>
    </row>
    <row r="325" spans="2:13" s="3" customFormat="1" ht="47.25">
      <c r="B325" s="38" t="s">
        <v>177</v>
      </c>
      <c r="C325" s="79" t="s">
        <v>342</v>
      </c>
      <c r="D325" s="79" t="s">
        <v>324</v>
      </c>
      <c r="E325" s="79" t="s">
        <v>341</v>
      </c>
      <c r="F325" s="15" t="s">
        <v>182</v>
      </c>
      <c r="G325" s="15"/>
      <c r="H325" s="14">
        <f>H326</f>
        <v>1500</v>
      </c>
      <c r="I325" s="14"/>
      <c r="J325" s="14"/>
      <c r="L325" s="14">
        <f>L326</f>
        <v>0</v>
      </c>
      <c r="M325" s="14">
        <f>M326</f>
        <v>1500</v>
      </c>
    </row>
    <row r="326" spans="2:13" s="3" customFormat="1" ht="15.75">
      <c r="B326" s="38" t="s">
        <v>72</v>
      </c>
      <c r="C326" s="79" t="s">
        <v>342</v>
      </c>
      <c r="D326" s="79" t="s">
        <v>324</v>
      </c>
      <c r="E326" s="79" t="s">
        <v>341</v>
      </c>
      <c r="F326" s="15" t="s">
        <v>182</v>
      </c>
      <c r="G326" s="15" t="s">
        <v>71</v>
      </c>
      <c r="H326" s="14">
        <v>1500</v>
      </c>
      <c r="I326" s="14"/>
      <c r="J326" s="14"/>
      <c r="L326" s="14"/>
      <c r="M326" s="14">
        <v>1500</v>
      </c>
    </row>
    <row r="327" spans="2:13" s="3" customFormat="1" ht="63">
      <c r="B327" s="38" t="s">
        <v>185</v>
      </c>
      <c r="C327" s="79" t="s">
        <v>342</v>
      </c>
      <c r="D327" s="79" t="s">
        <v>324</v>
      </c>
      <c r="E327" s="79" t="s">
        <v>341</v>
      </c>
      <c r="F327" s="15" t="s">
        <v>186</v>
      </c>
      <c r="G327" s="15"/>
      <c r="H327" s="14">
        <f>H328</f>
        <v>700</v>
      </c>
      <c r="I327" s="14"/>
      <c r="J327" s="14"/>
      <c r="L327" s="14">
        <f>L328</f>
        <v>0</v>
      </c>
      <c r="M327" s="14">
        <f>M328</f>
        <v>700</v>
      </c>
    </row>
    <row r="328" spans="2:13" s="3" customFormat="1" ht="15.75">
      <c r="B328" s="38" t="s">
        <v>72</v>
      </c>
      <c r="C328" s="79" t="s">
        <v>342</v>
      </c>
      <c r="D328" s="79" t="s">
        <v>324</v>
      </c>
      <c r="E328" s="79" t="s">
        <v>341</v>
      </c>
      <c r="F328" s="15" t="s">
        <v>186</v>
      </c>
      <c r="G328" s="15" t="s">
        <v>71</v>
      </c>
      <c r="H328" s="14">
        <v>700</v>
      </c>
      <c r="I328" s="14"/>
      <c r="J328" s="14"/>
      <c r="L328" s="14"/>
      <c r="M328" s="14">
        <v>700</v>
      </c>
    </row>
    <row r="329" spans="2:13" s="3" customFormat="1" ht="31.5">
      <c r="B329" s="43" t="s">
        <v>179</v>
      </c>
      <c r="C329" s="81" t="s">
        <v>342</v>
      </c>
      <c r="D329" s="81" t="s">
        <v>324</v>
      </c>
      <c r="E329" s="81" t="s">
        <v>341</v>
      </c>
      <c r="F329" s="41" t="s">
        <v>183</v>
      </c>
      <c r="G329" s="41"/>
      <c r="H329" s="42">
        <f>H330+H332</f>
        <v>2418</v>
      </c>
      <c r="I329" s="14"/>
      <c r="J329" s="14"/>
      <c r="L329" s="42">
        <f>L330+L332</f>
        <v>30.4</v>
      </c>
      <c r="M329" s="42">
        <f>M330+M332</f>
        <v>2448.4</v>
      </c>
    </row>
    <row r="330" spans="2:13" s="3" customFormat="1" ht="63">
      <c r="B330" s="38" t="s">
        <v>191</v>
      </c>
      <c r="C330" s="80" t="s">
        <v>342</v>
      </c>
      <c r="D330" s="80" t="s">
        <v>324</v>
      </c>
      <c r="E330" s="80" t="s">
        <v>341</v>
      </c>
      <c r="F330" s="15" t="s">
        <v>184</v>
      </c>
      <c r="G330" s="15"/>
      <c r="H330" s="14">
        <f>H331</f>
        <v>2200</v>
      </c>
      <c r="I330" s="14"/>
      <c r="J330" s="14"/>
      <c r="L330" s="14">
        <f>L331</f>
        <v>0</v>
      </c>
      <c r="M330" s="14">
        <f>M331</f>
        <v>2200</v>
      </c>
    </row>
    <row r="331" spans="2:13" s="3" customFormat="1" ht="15.75">
      <c r="B331" s="38" t="s">
        <v>72</v>
      </c>
      <c r="C331" s="80" t="s">
        <v>342</v>
      </c>
      <c r="D331" s="80" t="s">
        <v>324</v>
      </c>
      <c r="E331" s="80" t="s">
        <v>341</v>
      </c>
      <c r="F331" s="15" t="s">
        <v>184</v>
      </c>
      <c r="G331" s="15" t="s">
        <v>71</v>
      </c>
      <c r="H331" s="14">
        <v>2200</v>
      </c>
      <c r="I331" s="14"/>
      <c r="J331" s="14"/>
      <c r="L331" s="14"/>
      <c r="M331" s="14">
        <v>2200</v>
      </c>
    </row>
    <row r="332" spans="2:13" s="3" customFormat="1" ht="63">
      <c r="B332" s="38" t="s">
        <v>180</v>
      </c>
      <c r="C332" s="80" t="s">
        <v>342</v>
      </c>
      <c r="D332" s="80" t="s">
        <v>324</v>
      </c>
      <c r="E332" s="80" t="s">
        <v>341</v>
      </c>
      <c r="F332" s="15" t="s">
        <v>192</v>
      </c>
      <c r="G332" s="15"/>
      <c r="H332" s="14">
        <f>H333</f>
        <v>218</v>
      </c>
      <c r="I332" s="14"/>
      <c r="J332" s="14"/>
      <c r="L332" s="14">
        <f>L333</f>
        <v>30.4</v>
      </c>
      <c r="M332" s="14">
        <f>M333</f>
        <v>248.4</v>
      </c>
    </row>
    <row r="333" spans="2:13" s="3" customFormat="1" ht="15.75">
      <c r="B333" s="38" t="s">
        <v>72</v>
      </c>
      <c r="C333" s="80" t="s">
        <v>342</v>
      </c>
      <c r="D333" s="80" t="s">
        <v>324</v>
      </c>
      <c r="E333" s="80" t="s">
        <v>341</v>
      </c>
      <c r="F333" s="15" t="s">
        <v>192</v>
      </c>
      <c r="G333" s="15" t="s">
        <v>71</v>
      </c>
      <c r="H333" s="14">
        <v>218</v>
      </c>
      <c r="I333" s="14"/>
      <c r="J333" s="14"/>
      <c r="L333" s="14">
        <v>30.4</v>
      </c>
      <c r="M333" s="14">
        <f>218+L333</f>
        <v>248.4</v>
      </c>
    </row>
    <row r="334" spans="2:13" ht="31.5">
      <c r="B334" s="44" t="s">
        <v>193</v>
      </c>
      <c r="C334" s="76" t="s">
        <v>342</v>
      </c>
      <c r="D334" s="76" t="s">
        <v>324</v>
      </c>
      <c r="E334" s="76" t="s">
        <v>341</v>
      </c>
      <c r="F334" s="35" t="s">
        <v>196</v>
      </c>
      <c r="G334" s="35"/>
      <c r="H334" s="36">
        <f>H335</f>
        <v>3370.44</v>
      </c>
      <c r="I334" s="19" t="e">
        <f>I341+#REF!+I335+I340+#REF!</f>
        <v>#REF!</v>
      </c>
      <c r="J334" s="19" t="e">
        <f>J341+#REF!+J335+J340+#REF!</f>
        <v>#REF!</v>
      </c>
      <c r="L334" s="36">
        <f>L335</f>
        <v>0</v>
      </c>
      <c r="M334" s="36">
        <f>M335</f>
        <v>3370.44</v>
      </c>
    </row>
    <row r="335" spans="2:13" ht="31.5">
      <c r="B335" s="27" t="s">
        <v>194</v>
      </c>
      <c r="C335" s="66" t="s">
        <v>342</v>
      </c>
      <c r="D335" s="66" t="s">
        <v>324</v>
      </c>
      <c r="E335" s="66" t="s">
        <v>341</v>
      </c>
      <c r="F335" s="41" t="s">
        <v>196</v>
      </c>
      <c r="G335" s="41"/>
      <c r="H335" s="42">
        <f>H340+H336+H338</f>
        <v>3370.44</v>
      </c>
      <c r="I335" s="14">
        <v>3092.46</v>
      </c>
      <c r="J335" s="14">
        <v>3061.54</v>
      </c>
      <c r="L335" s="42">
        <f>L340+L336+L338</f>
        <v>0</v>
      </c>
      <c r="M335" s="42">
        <f>M340+M336+M338</f>
        <v>3370.44</v>
      </c>
    </row>
    <row r="336" spans="2:13" ht="31.5">
      <c r="B336" s="58" t="s">
        <v>365</v>
      </c>
      <c r="C336" s="78" t="s">
        <v>342</v>
      </c>
      <c r="D336" s="70" t="s">
        <v>324</v>
      </c>
      <c r="E336" s="70" t="s">
        <v>341</v>
      </c>
      <c r="F336" s="61" t="s">
        <v>367</v>
      </c>
      <c r="G336" s="41"/>
      <c r="H336" s="107">
        <f>H337</f>
        <v>1492.22</v>
      </c>
      <c r="I336" s="14"/>
      <c r="J336" s="14"/>
      <c r="L336" s="107">
        <f>L337</f>
        <v>0</v>
      </c>
      <c r="M336" s="107">
        <f>M337</f>
        <v>1492.22</v>
      </c>
    </row>
    <row r="337" spans="2:13" ht="31.5">
      <c r="B337" s="13" t="s">
        <v>50</v>
      </c>
      <c r="C337" s="67" t="s">
        <v>342</v>
      </c>
      <c r="D337" s="67" t="s">
        <v>324</v>
      </c>
      <c r="E337" s="67" t="s">
        <v>341</v>
      </c>
      <c r="F337" s="15" t="s">
        <v>367</v>
      </c>
      <c r="G337" s="15" t="s">
        <v>71</v>
      </c>
      <c r="H337" s="14">
        <v>1492.22</v>
      </c>
      <c r="I337" s="14"/>
      <c r="J337" s="14"/>
      <c r="L337" s="14"/>
      <c r="M337" s="14">
        <v>1492.22</v>
      </c>
    </row>
    <row r="338" spans="2:13" ht="78.75">
      <c r="B338" s="58" t="s">
        <v>366</v>
      </c>
      <c r="C338" s="70" t="s">
        <v>342</v>
      </c>
      <c r="D338" s="70" t="s">
        <v>324</v>
      </c>
      <c r="E338" s="70" t="s">
        <v>341</v>
      </c>
      <c r="F338" s="61" t="s">
        <v>196</v>
      </c>
      <c r="G338" s="61"/>
      <c r="H338" s="62">
        <f>H339</f>
        <v>1492.22</v>
      </c>
      <c r="I338" s="14"/>
      <c r="J338" s="14"/>
      <c r="L338" s="62">
        <f>L339</f>
        <v>0</v>
      </c>
      <c r="M338" s="62">
        <f>M339</f>
        <v>1492.22</v>
      </c>
    </row>
    <row r="339" spans="2:13" ht="15.75">
      <c r="B339" s="13" t="s">
        <v>72</v>
      </c>
      <c r="C339" s="67" t="s">
        <v>342</v>
      </c>
      <c r="D339" s="67" t="s">
        <v>324</v>
      </c>
      <c r="E339" s="67" t="s">
        <v>341</v>
      </c>
      <c r="F339" s="15" t="s">
        <v>196</v>
      </c>
      <c r="G339" s="15" t="s">
        <v>71</v>
      </c>
      <c r="H339" s="14">
        <v>1492.22</v>
      </c>
      <c r="I339" s="14"/>
      <c r="J339" s="14"/>
      <c r="L339" s="14"/>
      <c r="M339" s="14">
        <v>1492.22</v>
      </c>
    </row>
    <row r="340" spans="2:13" ht="28.5" customHeight="1">
      <c r="B340" s="56" t="s">
        <v>195</v>
      </c>
      <c r="C340" s="70" t="s">
        <v>342</v>
      </c>
      <c r="D340" s="70" t="s">
        <v>324</v>
      </c>
      <c r="E340" s="70" t="s">
        <v>341</v>
      </c>
      <c r="F340" s="61" t="s">
        <v>196</v>
      </c>
      <c r="G340" s="61"/>
      <c r="H340" s="62">
        <f>H341</f>
        <v>386</v>
      </c>
      <c r="I340" s="14">
        <v>805</v>
      </c>
      <c r="J340" s="14">
        <v>823</v>
      </c>
      <c r="L340" s="62">
        <f>L341</f>
        <v>0</v>
      </c>
      <c r="M340" s="62">
        <f>M341</f>
        <v>386</v>
      </c>
    </row>
    <row r="341" spans="2:13" s="3" customFormat="1" ht="15.75">
      <c r="B341" s="13" t="s">
        <v>72</v>
      </c>
      <c r="C341" s="75" t="s">
        <v>342</v>
      </c>
      <c r="D341" s="75" t="s">
        <v>324</v>
      </c>
      <c r="E341" s="75" t="s">
        <v>341</v>
      </c>
      <c r="F341" s="15" t="s">
        <v>196</v>
      </c>
      <c r="G341" s="15" t="s">
        <v>71</v>
      </c>
      <c r="H341" s="14">
        <v>386</v>
      </c>
      <c r="I341" s="14">
        <v>2000</v>
      </c>
      <c r="J341" s="14">
        <v>2157</v>
      </c>
      <c r="L341" s="14"/>
      <c r="M341" s="14">
        <v>386</v>
      </c>
    </row>
    <row r="342" spans="2:13" s="3" customFormat="1" ht="31.5">
      <c r="B342" s="85" t="s">
        <v>363</v>
      </c>
      <c r="C342" s="86" t="s">
        <v>343</v>
      </c>
      <c r="D342" s="86"/>
      <c r="E342" s="86"/>
      <c r="F342" s="87"/>
      <c r="G342" s="87"/>
      <c r="H342" s="88">
        <f>H343</f>
        <v>6047.299999999999</v>
      </c>
      <c r="I342" s="14"/>
      <c r="J342" s="14"/>
      <c r="L342" s="88">
        <f>L343</f>
        <v>2294.84</v>
      </c>
      <c r="M342" s="88">
        <f>M343</f>
        <v>8342.14</v>
      </c>
    </row>
    <row r="343" spans="2:13" ht="39" customHeight="1">
      <c r="B343" s="93" t="s">
        <v>350</v>
      </c>
      <c r="C343" s="105" t="s">
        <v>343</v>
      </c>
      <c r="D343" s="105" t="s">
        <v>323</v>
      </c>
      <c r="E343" s="105"/>
      <c r="F343" s="96"/>
      <c r="G343" s="96"/>
      <c r="H343" s="93">
        <f>H344+H349</f>
        <v>6047.299999999999</v>
      </c>
      <c r="I343" s="4"/>
      <c r="J343" s="4"/>
      <c r="L343" s="93">
        <f>L344+L349</f>
        <v>2294.84</v>
      </c>
      <c r="M343" s="93">
        <f>M344+M349</f>
        <v>8342.14</v>
      </c>
    </row>
    <row r="344" spans="2:13" ht="49.5" customHeight="1">
      <c r="B344" s="27" t="s">
        <v>211</v>
      </c>
      <c r="C344" s="66" t="s">
        <v>343</v>
      </c>
      <c r="D344" s="66" t="s">
        <v>323</v>
      </c>
      <c r="E344" s="66" t="s">
        <v>330</v>
      </c>
      <c r="F344" s="28" t="s">
        <v>215</v>
      </c>
      <c r="G344" s="28"/>
      <c r="H344" s="29">
        <f>H345</f>
        <v>4631.78</v>
      </c>
      <c r="I344" s="4"/>
      <c r="J344" s="4"/>
      <c r="L344" s="29">
        <f>L345</f>
        <v>2294.84</v>
      </c>
      <c r="M344" s="29">
        <f>M345</f>
        <v>6926.62</v>
      </c>
    </row>
    <row r="345" spans="2:13" ht="36" customHeight="1">
      <c r="B345" s="10" t="s">
        <v>4</v>
      </c>
      <c r="C345" s="67" t="s">
        <v>343</v>
      </c>
      <c r="D345" s="67" t="s">
        <v>323</v>
      </c>
      <c r="E345" s="67" t="s">
        <v>330</v>
      </c>
      <c r="F345" s="11" t="s">
        <v>215</v>
      </c>
      <c r="G345" s="11"/>
      <c r="H345" s="4">
        <f>H346+H347+H348</f>
        <v>4631.78</v>
      </c>
      <c r="I345" s="4"/>
      <c r="J345" s="4"/>
      <c r="L345" s="4">
        <f>L346+L347+L348</f>
        <v>2294.84</v>
      </c>
      <c r="M345" s="4">
        <f>M346+M347+M348</f>
        <v>6926.62</v>
      </c>
    </row>
    <row r="346" spans="2:13" ht="98.25" customHeight="1">
      <c r="B346" s="10" t="s">
        <v>48</v>
      </c>
      <c r="C346" s="67" t="s">
        <v>343</v>
      </c>
      <c r="D346" s="67" t="s">
        <v>323</v>
      </c>
      <c r="E346" s="67" t="s">
        <v>330</v>
      </c>
      <c r="F346" s="11" t="s">
        <v>215</v>
      </c>
      <c r="G346" s="11" t="s">
        <v>49</v>
      </c>
      <c r="H346" s="4">
        <v>3722.12</v>
      </c>
      <c r="I346" s="4"/>
      <c r="J346" s="4"/>
      <c r="L346" s="4">
        <v>1827.7</v>
      </c>
      <c r="M346" s="4">
        <f>3722.12+L346</f>
        <v>5549.82</v>
      </c>
    </row>
    <row r="347" spans="2:13" ht="33.75" customHeight="1">
      <c r="B347" s="10" t="s">
        <v>50</v>
      </c>
      <c r="C347" s="67" t="s">
        <v>343</v>
      </c>
      <c r="D347" s="67" t="s">
        <v>323</v>
      </c>
      <c r="E347" s="67" t="s">
        <v>330</v>
      </c>
      <c r="F347" s="11" t="s">
        <v>215</v>
      </c>
      <c r="G347" s="11" t="s">
        <v>51</v>
      </c>
      <c r="H347" s="4">
        <v>904.66</v>
      </c>
      <c r="I347" s="4"/>
      <c r="J347" s="4"/>
      <c r="L347" s="4">
        <v>467.14</v>
      </c>
      <c r="M347" s="4">
        <f>904.66+L347</f>
        <v>1371.8</v>
      </c>
    </row>
    <row r="348" spans="2:13" ht="23.25" customHeight="1">
      <c r="B348" s="10" t="s">
        <v>72</v>
      </c>
      <c r="C348" s="67" t="s">
        <v>343</v>
      </c>
      <c r="D348" s="67" t="s">
        <v>323</v>
      </c>
      <c r="E348" s="67" t="s">
        <v>330</v>
      </c>
      <c r="F348" s="11" t="s">
        <v>215</v>
      </c>
      <c r="G348" s="11" t="s">
        <v>71</v>
      </c>
      <c r="H348" s="4">
        <v>5</v>
      </c>
      <c r="I348" s="4">
        <v>1400</v>
      </c>
      <c r="J348" s="4">
        <v>1400</v>
      </c>
      <c r="L348" s="4"/>
      <c r="M348" s="4">
        <v>5</v>
      </c>
    </row>
    <row r="349" spans="2:13" ht="31.5">
      <c r="B349" s="27" t="s">
        <v>216</v>
      </c>
      <c r="C349" s="66" t="s">
        <v>343</v>
      </c>
      <c r="D349" s="66" t="s">
        <v>323</v>
      </c>
      <c r="E349" s="66" t="s">
        <v>330</v>
      </c>
      <c r="F349" s="28" t="s">
        <v>217</v>
      </c>
      <c r="G349" s="28"/>
      <c r="H349" s="29">
        <f>H350</f>
        <v>1415.52</v>
      </c>
      <c r="I349" s="17">
        <f>SUM(I350:I351)</f>
        <v>4782.8</v>
      </c>
      <c r="J349" s="9">
        <f>SUM(J350:J351)</f>
        <v>4782.8</v>
      </c>
      <c r="L349" s="29">
        <f>L350</f>
        <v>0</v>
      </c>
      <c r="M349" s="29">
        <f>M350</f>
        <v>1415.52</v>
      </c>
    </row>
    <row r="350" spans="2:13" ht="15.75">
      <c r="B350" s="10" t="s">
        <v>35</v>
      </c>
      <c r="C350" s="67" t="s">
        <v>343</v>
      </c>
      <c r="D350" s="67" t="s">
        <v>323</v>
      </c>
      <c r="E350" s="67" t="s">
        <v>330</v>
      </c>
      <c r="F350" s="11" t="s">
        <v>217</v>
      </c>
      <c r="G350" s="11"/>
      <c r="H350" s="4">
        <f>H351+H352</f>
        <v>1415.52</v>
      </c>
      <c r="I350" s="4">
        <v>1082.4</v>
      </c>
      <c r="J350" s="4">
        <v>1082.4</v>
      </c>
      <c r="L350" s="4">
        <f>L351+L352</f>
        <v>0</v>
      </c>
      <c r="M350" s="4">
        <f>M351+M352</f>
        <v>1415.52</v>
      </c>
    </row>
    <row r="351" spans="2:13" ht="94.5">
      <c r="B351" s="10" t="s">
        <v>48</v>
      </c>
      <c r="C351" s="67" t="s">
        <v>343</v>
      </c>
      <c r="D351" s="67" t="s">
        <v>323</v>
      </c>
      <c r="E351" s="67" t="s">
        <v>330</v>
      </c>
      <c r="F351" s="11" t="s">
        <v>217</v>
      </c>
      <c r="G351" s="11" t="s">
        <v>49</v>
      </c>
      <c r="H351" s="4">
        <v>1176</v>
      </c>
      <c r="I351" s="4">
        <v>3700.4</v>
      </c>
      <c r="J351" s="18">
        <v>3700.4</v>
      </c>
      <c r="L351" s="4"/>
      <c r="M351" s="4">
        <v>1176</v>
      </c>
    </row>
    <row r="352" spans="2:13" ht="31.5">
      <c r="B352" s="10" t="s">
        <v>50</v>
      </c>
      <c r="C352" s="67" t="s">
        <v>343</v>
      </c>
      <c r="D352" s="67" t="s">
        <v>323</v>
      </c>
      <c r="E352" s="67" t="s">
        <v>330</v>
      </c>
      <c r="F352" s="11" t="s">
        <v>217</v>
      </c>
      <c r="G352" s="11" t="s">
        <v>51</v>
      </c>
      <c r="H352" s="4">
        <v>239.52</v>
      </c>
      <c r="I352" s="4"/>
      <c r="J352" s="18"/>
      <c r="L352" s="4"/>
      <c r="M352" s="4">
        <v>239.52</v>
      </c>
    </row>
    <row r="353" spans="2:13" ht="47.25">
      <c r="B353" s="85" t="s">
        <v>364</v>
      </c>
      <c r="C353" s="106" t="s">
        <v>345</v>
      </c>
      <c r="D353" s="106"/>
      <c r="E353" s="106"/>
      <c r="F353" s="87"/>
      <c r="G353" s="87"/>
      <c r="H353" s="88">
        <f>H354+H364</f>
        <v>85790.74</v>
      </c>
      <c r="I353" s="4"/>
      <c r="J353" s="18"/>
      <c r="L353" s="88">
        <f>L354+L364</f>
        <v>8818.14</v>
      </c>
      <c r="M353" s="88">
        <f>M354+M364</f>
        <v>94608.88</v>
      </c>
    </row>
    <row r="354" spans="2:13" ht="15.75">
      <c r="B354" s="93" t="s">
        <v>350</v>
      </c>
      <c r="C354" s="105" t="s">
        <v>345</v>
      </c>
      <c r="D354" s="105" t="s">
        <v>323</v>
      </c>
      <c r="E354" s="105"/>
      <c r="F354" s="96"/>
      <c r="G354" s="96"/>
      <c r="H354" s="93">
        <f>H355</f>
        <v>11262.199999999999</v>
      </c>
      <c r="I354" s="4"/>
      <c r="J354" s="18"/>
      <c r="L354" s="93">
        <f>L355</f>
        <v>352.63</v>
      </c>
      <c r="M354" s="93">
        <f>M355</f>
        <v>11614.83</v>
      </c>
    </row>
    <row r="355" spans="2:13" ht="31.5">
      <c r="B355" s="5" t="s">
        <v>28</v>
      </c>
      <c r="C355" s="68" t="s">
        <v>345</v>
      </c>
      <c r="D355" s="68" t="s">
        <v>323</v>
      </c>
      <c r="E355" s="68"/>
      <c r="F355" s="7" t="s">
        <v>210</v>
      </c>
      <c r="G355" s="7"/>
      <c r="H355" s="6">
        <f>H356+H361</f>
        <v>11262.199999999999</v>
      </c>
      <c r="I355" s="16" t="e">
        <f>I356</f>
        <v>#REF!</v>
      </c>
      <c r="J355" s="6" t="e">
        <f>J356</f>
        <v>#REF!</v>
      </c>
      <c r="L355" s="6">
        <f>L356+L361</f>
        <v>352.63</v>
      </c>
      <c r="M355" s="6">
        <f>M356+M361</f>
        <v>11614.83</v>
      </c>
    </row>
    <row r="356" spans="2:13" ht="47.25">
      <c r="B356" s="27" t="s">
        <v>211</v>
      </c>
      <c r="C356" s="66" t="s">
        <v>345</v>
      </c>
      <c r="D356" s="66" t="s">
        <v>323</v>
      </c>
      <c r="E356" s="66" t="s">
        <v>329</v>
      </c>
      <c r="F356" s="28" t="s">
        <v>213</v>
      </c>
      <c r="G356" s="28"/>
      <c r="H356" s="29">
        <f>H357</f>
        <v>9462.199999999999</v>
      </c>
      <c r="I356" s="17" t="e">
        <f>I357+I362+#REF!+#REF!</f>
        <v>#REF!</v>
      </c>
      <c r="J356" s="9" t="e">
        <f>J357+J362+#REF!+#REF!</f>
        <v>#REF!</v>
      </c>
      <c r="L356" s="29">
        <f>L357</f>
        <v>352.63</v>
      </c>
      <c r="M356" s="29">
        <f>M357</f>
        <v>9814.83</v>
      </c>
    </row>
    <row r="357" spans="2:13" ht="31.5">
      <c r="B357" s="10" t="s">
        <v>4</v>
      </c>
      <c r="C357" s="67" t="s">
        <v>345</v>
      </c>
      <c r="D357" s="67" t="s">
        <v>323</v>
      </c>
      <c r="E357" s="67" t="s">
        <v>329</v>
      </c>
      <c r="F357" s="11" t="s">
        <v>213</v>
      </c>
      <c r="G357" s="11"/>
      <c r="H357" s="4">
        <f>H358+H359+H360</f>
        <v>9462.199999999999</v>
      </c>
      <c r="I357" s="4">
        <v>8230.1</v>
      </c>
      <c r="J357" s="4">
        <v>8147.8</v>
      </c>
      <c r="L357" s="4">
        <f>L358+L359+L360</f>
        <v>352.63</v>
      </c>
      <c r="M357" s="4">
        <f>M358+M359+M360</f>
        <v>9814.83</v>
      </c>
    </row>
    <row r="358" spans="2:13" ht="94.5">
      <c r="B358" s="10" t="s">
        <v>48</v>
      </c>
      <c r="C358" s="67" t="s">
        <v>345</v>
      </c>
      <c r="D358" s="67" t="s">
        <v>323</v>
      </c>
      <c r="E358" s="67" t="s">
        <v>329</v>
      </c>
      <c r="F358" s="11" t="s">
        <v>213</v>
      </c>
      <c r="G358" s="11" t="s">
        <v>49</v>
      </c>
      <c r="H358" s="4">
        <v>7718.4</v>
      </c>
      <c r="I358" s="4"/>
      <c r="J358" s="4"/>
      <c r="L358" s="4">
        <v>559.23</v>
      </c>
      <c r="M358" s="4">
        <f>7718.4+L358</f>
        <v>8277.63</v>
      </c>
    </row>
    <row r="359" spans="2:13" ht="31.5">
      <c r="B359" s="10" t="s">
        <v>50</v>
      </c>
      <c r="C359" s="67" t="s">
        <v>345</v>
      </c>
      <c r="D359" s="67" t="s">
        <v>323</v>
      </c>
      <c r="E359" s="67" t="s">
        <v>329</v>
      </c>
      <c r="F359" s="11" t="s">
        <v>213</v>
      </c>
      <c r="G359" s="11" t="s">
        <v>51</v>
      </c>
      <c r="H359" s="4">
        <v>1738.8</v>
      </c>
      <c r="I359" s="4"/>
      <c r="J359" s="4"/>
      <c r="L359" s="4">
        <v>-206.6</v>
      </c>
      <c r="M359" s="4">
        <f>1738.8+L359</f>
        <v>1532.2</v>
      </c>
    </row>
    <row r="360" spans="2:13" ht="15.75">
      <c r="B360" s="10" t="s">
        <v>72</v>
      </c>
      <c r="C360" s="67" t="s">
        <v>345</v>
      </c>
      <c r="D360" s="67" t="s">
        <v>323</v>
      </c>
      <c r="E360" s="67" t="s">
        <v>329</v>
      </c>
      <c r="F360" s="11" t="s">
        <v>213</v>
      </c>
      <c r="G360" s="11" t="s">
        <v>71</v>
      </c>
      <c r="H360" s="4">
        <v>5</v>
      </c>
      <c r="I360" s="4"/>
      <c r="J360" s="4"/>
      <c r="L360" s="4"/>
      <c r="M360" s="4">
        <v>5</v>
      </c>
    </row>
    <row r="361" spans="2:13" ht="31.5">
      <c r="B361" s="27" t="s">
        <v>212</v>
      </c>
      <c r="C361" s="66" t="s">
        <v>345</v>
      </c>
      <c r="D361" s="66" t="s">
        <v>323</v>
      </c>
      <c r="E361" s="66" t="s">
        <v>329</v>
      </c>
      <c r="F361" s="28" t="s">
        <v>214</v>
      </c>
      <c r="G361" s="28"/>
      <c r="H361" s="29">
        <f>H362</f>
        <v>1800</v>
      </c>
      <c r="I361" s="4"/>
      <c r="J361" s="4"/>
      <c r="L361" s="29">
        <f>L362</f>
        <v>0</v>
      </c>
      <c r="M361" s="29">
        <f>M362</f>
        <v>1800</v>
      </c>
    </row>
    <row r="362" spans="2:13" ht="47.25">
      <c r="B362" s="10" t="s">
        <v>29</v>
      </c>
      <c r="C362" s="67" t="s">
        <v>345</v>
      </c>
      <c r="D362" s="67" t="s">
        <v>323</v>
      </c>
      <c r="E362" s="67" t="s">
        <v>329</v>
      </c>
      <c r="F362" s="11" t="s">
        <v>214</v>
      </c>
      <c r="G362" s="11"/>
      <c r="H362" s="4">
        <f>H363</f>
        <v>1800</v>
      </c>
      <c r="I362" s="4">
        <v>500</v>
      </c>
      <c r="J362" s="4">
        <v>400</v>
      </c>
      <c r="L362" s="4">
        <f>L363</f>
        <v>0</v>
      </c>
      <c r="M362" s="4">
        <f>M363</f>
        <v>1800</v>
      </c>
    </row>
    <row r="363" spans="2:13" ht="31.5">
      <c r="B363" s="10" t="s">
        <v>50</v>
      </c>
      <c r="C363" s="67" t="s">
        <v>345</v>
      </c>
      <c r="D363" s="67" t="s">
        <v>323</v>
      </c>
      <c r="E363" s="67" t="s">
        <v>329</v>
      </c>
      <c r="F363" s="11" t="s">
        <v>214</v>
      </c>
      <c r="G363" s="11" t="s">
        <v>51</v>
      </c>
      <c r="H363" s="4">
        <v>1800</v>
      </c>
      <c r="I363" s="4"/>
      <c r="J363" s="4"/>
      <c r="L363" s="4"/>
      <c r="M363" s="4">
        <v>1800</v>
      </c>
    </row>
    <row r="364" spans="2:13" ht="15.75">
      <c r="B364" s="6" t="s">
        <v>36</v>
      </c>
      <c r="C364" s="83" t="s">
        <v>345</v>
      </c>
      <c r="D364" s="83"/>
      <c r="E364" s="83"/>
      <c r="F364" s="7" t="s">
        <v>298</v>
      </c>
      <c r="G364" s="7"/>
      <c r="H364" s="6">
        <f>H365+H367+H372+H374</f>
        <v>74528.54000000001</v>
      </c>
      <c r="I364" s="6" t="e">
        <f>#REF!+I372</f>
        <v>#REF!</v>
      </c>
      <c r="J364" s="6" t="e">
        <f>#REF!+J372</f>
        <v>#REF!</v>
      </c>
      <c r="L364" s="6">
        <f>L365+L367+L372+L374</f>
        <v>8465.51</v>
      </c>
      <c r="M364" s="6">
        <f>M365+M367+M372+M374</f>
        <v>82994.05</v>
      </c>
    </row>
    <row r="365" spans="2:13" ht="55.5" customHeight="1">
      <c r="B365" s="56" t="s">
        <v>37</v>
      </c>
      <c r="C365" s="70" t="s">
        <v>345</v>
      </c>
      <c r="D365" s="70" t="s">
        <v>323</v>
      </c>
      <c r="E365" s="70" t="s">
        <v>336</v>
      </c>
      <c r="F365" s="49" t="s">
        <v>298</v>
      </c>
      <c r="G365" s="49"/>
      <c r="H365" s="48">
        <f>H366</f>
        <v>1500</v>
      </c>
      <c r="I365" s="4">
        <v>500</v>
      </c>
      <c r="J365" s="4">
        <v>500</v>
      </c>
      <c r="L365" s="48">
        <f>L366</f>
        <v>0</v>
      </c>
      <c r="M365" s="48">
        <f>M366</f>
        <v>1500</v>
      </c>
    </row>
    <row r="366" spans="2:13" ht="15.75">
      <c r="B366" s="10" t="s">
        <v>72</v>
      </c>
      <c r="C366" s="67" t="s">
        <v>345</v>
      </c>
      <c r="D366" s="67" t="s">
        <v>323</v>
      </c>
      <c r="E366" s="67" t="s">
        <v>336</v>
      </c>
      <c r="F366" s="11" t="s">
        <v>298</v>
      </c>
      <c r="G366" s="11" t="s">
        <v>71</v>
      </c>
      <c r="H366" s="4">
        <v>1500</v>
      </c>
      <c r="I366" s="4"/>
      <c r="J366" s="4"/>
      <c r="L366" s="4"/>
      <c r="M366" s="4">
        <v>1500</v>
      </c>
    </row>
    <row r="367" spans="2:13" ht="15.75">
      <c r="B367" s="58" t="s">
        <v>303</v>
      </c>
      <c r="C367" s="65" t="s">
        <v>345</v>
      </c>
      <c r="D367" s="65" t="s">
        <v>323</v>
      </c>
      <c r="E367" s="65" t="s">
        <v>340</v>
      </c>
      <c r="F367" s="49" t="s">
        <v>302</v>
      </c>
      <c r="G367" s="49"/>
      <c r="H367" s="48">
        <f>H368+H370</f>
        <v>6000</v>
      </c>
      <c r="I367" s="4">
        <v>3000</v>
      </c>
      <c r="J367" s="4">
        <v>3000</v>
      </c>
      <c r="L367" s="48">
        <f>L368+L370</f>
        <v>0</v>
      </c>
      <c r="M367" s="48">
        <f>M368+M370</f>
        <v>6000</v>
      </c>
    </row>
    <row r="368" spans="2:13" ht="31.5">
      <c r="B368" s="58" t="s">
        <v>30</v>
      </c>
      <c r="C368" s="65" t="s">
        <v>345</v>
      </c>
      <c r="D368" s="65" t="s">
        <v>323</v>
      </c>
      <c r="E368" s="65" t="s">
        <v>340</v>
      </c>
      <c r="F368" s="49" t="s">
        <v>304</v>
      </c>
      <c r="G368" s="49"/>
      <c r="H368" s="48">
        <f>H369</f>
        <v>5000</v>
      </c>
      <c r="I368" s="4"/>
      <c r="J368" s="4"/>
      <c r="L368" s="48">
        <f>L369</f>
        <v>0</v>
      </c>
      <c r="M368" s="48">
        <f>M369</f>
        <v>5000</v>
      </c>
    </row>
    <row r="369" spans="2:13" ht="15.75">
      <c r="B369" s="13" t="s">
        <v>72</v>
      </c>
      <c r="C369" s="75" t="s">
        <v>345</v>
      </c>
      <c r="D369" s="75" t="s">
        <v>323</v>
      </c>
      <c r="E369" s="75" t="s">
        <v>340</v>
      </c>
      <c r="F369" s="11" t="s">
        <v>304</v>
      </c>
      <c r="G369" s="11" t="s">
        <v>71</v>
      </c>
      <c r="H369" s="4">
        <v>5000</v>
      </c>
      <c r="I369" s="4"/>
      <c r="J369" s="4"/>
      <c r="L369" s="4"/>
      <c r="M369" s="4">
        <v>5000</v>
      </c>
    </row>
    <row r="370" spans="2:13" ht="78.75">
      <c r="B370" s="56" t="s">
        <v>31</v>
      </c>
      <c r="C370" s="70" t="s">
        <v>345</v>
      </c>
      <c r="D370" s="70" t="s">
        <v>323</v>
      </c>
      <c r="E370" s="70" t="s">
        <v>340</v>
      </c>
      <c r="F370" s="49" t="s">
        <v>305</v>
      </c>
      <c r="G370" s="49"/>
      <c r="H370" s="48">
        <f>H371</f>
        <v>1000</v>
      </c>
      <c r="I370" s="4">
        <v>500</v>
      </c>
      <c r="J370" s="4">
        <v>500</v>
      </c>
      <c r="L370" s="48">
        <f>L371</f>
        <v>0</v>
      </c>
      <c r="M370" s="48">
        <f>M371</f>
        <v>1000</v>
      </c>
    </row>
    <row r="371" spans="2:13" ht="15.75">
      <c r="B371" s="10" t="s">
        <v>72</v>
      </c>
      <c r="C371" s="67" t="s">
        <v>345</v>
      </c>
      <c r="D371" s="67" t="s">
        <v>323</v>
      </c>
      <c r="E371" s="67" t="s">
        <v>340</v>
      </c>
      <c r="F371" s="11" t="s">
        <v>305</v>
      </c>
      <c r="G371" s="11" t="s">
        <v>71</v>
      </c>
      <c r="H371" s="4">
        <v>1000</v>
      </c>
      <c r="I371" s="4"/>
      <c r="J371" s="4"/>
      <c r="L371" s="4"/>
      <c r="M371" s="4">
        <v>1000</v>
      </c>
    </row>
    <row r="372" spans="2:13" ht="47.25">
      <c r="B372" s="56" t="s">
        <v>312</v>
      </c>
      <c r="C372" s="70" t="s">
        <v>345</v>
      </c>
      <c r="D372" s="70" t="s">
        <v>324</v>
      </c>
      <c r="E372" s="70" t="s">
        <v>344</v>
      </c>
      <c r="F372" s="49" t="s">
        <v>314</v>
      </c>
      <c r="G372" s="49"/>
      <c r="H372" s="48">
        <f>H373</f>
        <v>64382.54</v>
      </c>
      <c r="I372" s="9">
        <f>I373</f>
        <v>11338.54</v>
      </c>
      <c r="J372" s="9">
        <f>J373</f>
        <v>10709.16</v>
      </c>
      <c r="L372" s="48">
        <f>L373</f>
        <v>8465.51</v>
      </c>
      <c r="M372" s="48">
        <f>M373</f>
        <v>72848.05</v>
      </c>
    </row>
    <row r="373" spans="2:13" ht="31.5">
      <c r="B373" s="10" t="s">
        <v>313</v>
      </c>
      <c r="C373" s="67" t="s">
        <v>345</v>
      </c>
      <c r="D373" s="67" t="s">
        <v>324</v>
      </c>
      <c r="E373" s="67" t="s">
        <v>344</v>
      </c>
      <c r="F373" s="11" t="s">
        <v>314</v>
      </c>
      <c r="G373" s="11" t="s">
        <v>315</v>
      </c>
      <c r="H373" s="4">
        <f>5900+10000+3800+1000+37640-3957.46+10000</f>
        <v>64382.54</v>
      </c>
      <c r="I373" s="4">
        <v>11338.54</v>
      </c>
      <c r="J373" s="4">
        <f>16802.98-6093.82</f>
        <v>10709.16</v>
      </c>
      <c r="L373" s="4">
        <f>-1534.49+10000</f>
        <v>8465.51</v>
      </c>
      <c r="M373" s="4">
        <f>5900+10000+3800+1000+37640-3957.46+10000+L373</f>
        <v>72848.05</v>
      </c>
    </row>
    <row r="374" spans="2:13" ht="63">
      <c r="B374" s="56" t="s">
        <v>316</v>
      </c>
      <c r="C374" s="70" t="s">
        <v>345</v>
      </c>
      <c r="D374" s="70" t="s">
        <v>323</v>
      </c>
      <c r="E374" s="70" t="s">
        <v>336</v>
      </c>
      <c r="F374" s="49" t="s">
        <v>317</v>
      </c>
      <c r="G374" s="49"/>
      <c r="H374" s="48">
        <f>H375</f>
        <v>2646</v>
      </c>
      <c r="I374" s="4"/>
      <c r="J374" s="4"/>
      <c r="L374" s="48">
        <f>L375</f>
        <v>0</v>
      </c>
      <c r="M374" s="48">
        <f>M375</f>
        <v>2646</v>
      </c>
    </row>
    <row r="375" spans="2:13" ht="94.5">
      <c r="B375" s="10" t="s">
        <v>48</v>
      </c>
      <c r="C375" s="67" t="s">
        <v>345</v>
      </c>
      <c r="D375" s="67" t="s">
        <v>323</v>
      </c>
      <c r="E375" s="67" t="s">
        <v>336</v>
      </c>
      <c r="F375" s="11" t="s">
        <v>317</v>
      </c>
      <c r="G375" s="11" t="s">
        <v>49</v>
      </c>
      <c r="H375" s="4">
        <v>2646</v>
      </c>
      <c r="I375" s="4"/>
      <c r="J375" s="4"/>
      <c r="L375" s="4"/>
      <c r="M375" s="4">
        <v>2646</v>
      </c>
    </row>
    <row r="376" spans="2:13" ht="15.75">
      <c r="B376" s="21" t="s">
        <v>11</v>
      </c>
      <c r="C376" s="84"/>
      <c r="D376" s="84"/>
      <c r="E376" s="84"/>
      <c r="F376" s="22"/>
      <c r="G376" s="22"/>
      <c r="H376" s="23">
        <f>H17+H189+H200+H213+H249+H342+H353</f>
        <v>840743.1700000002</v>
      </c>
      <c r="I376" s="23" t="e">
        <f>I364+I251+#REF!+#REF!+#REF!+I215+I20+#REF!+I355</f>
        <v>#REF!</v>
      </c>
      <c r="J376" s="23" t="e">
        <f>J364+J251+#REF!+#REF!+#REF!+J215+J20+#REF!+J355</f>
        <v>#REF!</v>
      </c>
      <c r="L376" s="23">
        <f>L17+L189+L200+L213+L249+L342+L353+L207</f>
        <v>66493</v>
      </c>
      <c r="M376" s="23">
        <f>M17+M189+M200+M213+M249+M342+M353+M207</f>
        <v>908287.29</v>
      </c>
    </row>
    <row r="378" ht="12.75">
      <c r="I378" s="24" t="e">
        <f>I364+I355+#REF!+I251+#REF!+#REF!+#REF!+I215+I20</f>
        <v>#REF!</v>
      </c>
    </row>
  </sheetData>
  <sheetProtection/>
  <mergeCells count="19">
    <mergeCell ref="C2:M2"/>
    <mergeCell ref="C3:M3"/>
    <mergeCell ref="C4:M4"/>
    <mergeCell ref="C5:M5"/>
    <mergeCell ref="C15:C16"/>
    <mergeCell ref="B7:M7"/>
    <mergeCell ref="B8:M8"/>
    <mergeCell ref="B9:M9"/>
    <mergeCell ref="B10:M10"/>
    <mergeCell ref="C11:M11"/>
    <mergeCell ref="M15:M16"/>
    <mergeCell ref="G14:M14"/>
    <mergeCell ref="B13:M13"/>
    <mergeCell ref="H15:J15"/>
    <mergeCell ref="B15:B16"/>
    <mergeCell ref="F15:F16"/>
    <mergeCell ref="G15:G16"/>
    <mergeCell ref="E15:E16"/>
    <mergeCell ref="D15:D16"/>
  </mergeCells>
  <printOptions/>
  <pageMargins left="0.19" right="0.26" top="0.17" bottom="0.17" header="0.17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2016-06-17T13:07:03Z</cp:lastPrinted>
  <dcterms:created xsi:type="dcterms:W3CDTF">1996-10-08T23:32:33Z</dcterms:created>
  <dcterms:modified xsi:type="dcterms:W3CDTF">2016-06-17T13:08:49Z</dcterms:modified>
  <cp:category/>
  <cp:version/>
  <cp:contentType/>
  <cp:contentStatus/>
</cp:coreProperties>
</file>